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126"/>
  <workbookPr/>
  <bookViews>
    <workbookView xWindow="65416" yWindow="65416" windowWidth="29040" windowHeight="15720" activeTab="0"/>
  </bookViews>
  <sheets>
    <sheet name="Rekapitulace stavby" sheetId="1" r:id="rId1"/>
    <sheet name="01 - Táborského nábřeží –..." sheetId="2" r:id="rId2"/>
    <sheet name="02 - Vedlejší a ostatní n..." sheetId="3" r:id="rId3"/>
  </sheets>
  <definedNames>
    <definedName name="_xlnm._FilterDatabase" localSheetId="1" hidden="1">'01 - Táborského nábřeží –...'!$C$124:$K$280</definedName>
    <definedName name="_xlnm._FilterDatabase" localSheetId="2" hidden="1">'02 - Vedlejší a ostatní n...'!$C$117:$K$183</definedName>
    <definedName name="_xlnm.Print_Area" localSheetId="1">'01 - Táborského nábřeží –...'!$C$4:$J$76,'01 - Táborského nábřeží –...'!$C$82:$J$106,'01 - Táborského nábřeží –...'!$C$112:$T$280</definedName>
    <definedName name="_xlnm.Print_Area" localSheetId="2">'02 - Vedlejší a ostatní n...'!$C$4:$J$76,'02 - Vedlejší a ostatní n...'!$C$82:$J$99,'02 - Vedlejší a ostatní n...'!$C$105:$T$183</definedName>
    <definedName name="_xlnm.Print_Area" localSheetId="0">'Rekapitulace stavby'!$D$4:$AO$76,'Rekapitulace stavby'!$C$82:$AQ$97</definedName>
    <definedName name="_xlnm.Print_Titles" localSheetId="0">'Rekapitulace stavby'!$92:$92</definedName>
    <definedName name="_xlnm.Print_Titles" localSheetId="1">'01 - Táborského nábřeží –...'!$124:$124</definedName>
    <definedName name="_xlnm.Print_Titles" localSheetId="2">'02 - Vedlejší a ostatní n...'!$117:$117</definedName>
  </definedNames>
  <calcPr calcId="191029"/>
  <extLst/>
</workbook>
</file>

<file path=xl/sharedStrings.xml><?xml version="1.0" encoding="utf-8"?>
<sst xmlns="http://schemas.openxmlformats.org/spreadsheetml/2006/main" count="2673" uniqueCount="429">
  <si>
    <t>Export Komplet</t>
  </si>
  <si>
    <t/>
  </si>
  <si>
    <t>2.0</t>
  </si>
  <si>
    <t>ZAMOK</t>
  </si>
  <si>
    <t>False</t>
  </si>
  <si>
    <t>{0562b403-a57a-4eb4-9d62-079bbc7189f3}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</si>
  <si>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</si>
  <si>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</si>
  <si>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</si>
  <si>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</si>
  <si>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</si>
  <si>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</si>
  <si>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</si>
  <si>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</si>
  <si>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20160382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</si>
  <si>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</si>
  <si>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</si>
  <si>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Táborského nábřeží – oprava komunikace</t>
  </si>
  <si>
    <t>KSO:</t>
  </si>
  <si>
    <t>CC-CZ:</t>
  </si>
  <si>
    <t>Místo:</t>
  </si>
  <si>
    <t>ulice Táborského Nábřeží</t>
  </si>
  <si>
    <t>Datum:</t>
  </si>
  <si>
    <t>26. 9. 2023</t>
  </si>
  <si>
    <t>Zadavatel:</t>
  </si>
  <si>
    <t>IČ:</t>
  </si>
  <si>
    <t>Brněnské komunikace a.s., Renneská tř. 787, Brno</t>
  </si>
  <si>
    <t>DIČ:</t>
  </si>
  <si>
    <t>Uchazeč:</t>
  </si>
  <si>
    <t>Vyplň údaj</t>
  </si>
  <si>
    <t>Projektant:</t>
  </si>
  <si>
    <t>26003236</t>
  </si>
  <si>
    <t>ŠINDLAR s.r.o.</t>
  </si>
  <si>
    <t>CZ 260 03 236</t>
  </si>
  <si>
    <t>True</t>
  </si>
  <si>
    <t>Zpracovatel:</t>
  </si>
  <si>
    <t>Roman Bárta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</si>
  <si>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</si>
  <si>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</si>
  <si>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</si>
  <si>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</si>
  <si>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</si>
  <si>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</si>
  <si>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</si>
  <si>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</si>
  <si>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</si>
  <si>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</si>
  <si>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</si>
  <si>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</si>
  <si>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</si>
  <si>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</si>
  <si>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</si>
  <si>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</si>
  <si>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</si>
  <si>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</si>
  <si>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</si>
  <si>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</si>
  <si>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</si>
  <si>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</si>
  <si>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</si>
  <si>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</si>
  <si>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</si>
  <si>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</si>
  <si>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</si>
  <si>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</si>
  <si>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</si>
  <si>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</si>
  <si>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</si>
  <si>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</si>
  <si>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</si>
  <si>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</si>
  <si>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</si>
  <si>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</si>
  <si>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</si>
  <si>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</si>
  <si>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</si>
  <si>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</si>
  <si>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</si>
  <si>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</si>
  <si>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</si>
  <si>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</si>
  <si>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</si>
  <si>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</si>
  <si>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</si>
  <si>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</si>
  <si>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</si>
  <si>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</si>
  <si>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{b2a1dade-d862-494c-8eea-6f4993e2f185}</t>
  </si>
  <si>
    <t>2</t>
  </si>
  <si>
    <t>02</t>
  </si>
  <si>
    <t>Vedlejší a ostatní náklady</t>
  </si>
  <si>
    <t>{75ebf374-1096-482f-b878-cc9dcd4242b6}</t>
  </si>
  <si>
    <t>KRYCÍ LIST SOUPISU PRACÍ</t>
  </si>
  <si>
    <t>Objekt:</t>
  </si>
  <si>
    <t>01 - Táborského nábřeží – oprava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</si>
  <si>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</si>
  <si>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</si>
  <si>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</si>
  <si>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</si>
  <si>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</si>
  <si>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</si>
  <si>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</si>
  <si>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</si>
  <si>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</si>
  <si>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</si>
  <si>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</si>
  <si>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</si>
  <si>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</si>
  <si>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</si>
  <si>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</si>
  <si>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</si>
  <si>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</si>
  <si>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</si>
  <si>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</si>
  <si>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</si>
  <si>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</si>
  <si>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</si>
  <si>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</si>
  <si>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</si>
  <si>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</si>
  <si>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</si>
  <si>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</si>
  <si>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</si>
  <si>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</si>
  <si>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</si>
  <si>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</si>
  <si>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</si>
  <si>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113107222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</si>
  <si>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</si>
  <si>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m2</t>
  </si>
  <si>
    <t>CS ÚRS 2023 01</t>
  </si>
  <si>
    <t>4</t>
  </si>
  <si>
    <t>-2009858537</t>
  </si>
  <si>
    <t>P</t>
  </si>
  <si>
    <t>Poznámka k položce:
hmotnost sutě 0,29 t/m2</t>
  </si>
  <si>
    <t>VV</t>
  </si>
  <si>
    <t>D.2, D.4</t>
  </si>
  <si>
    <t>1291,16</t>
  </si>
  <si>
    <t xml:space="preserve">-135,85*2,74 </t>
  </si>
  <si>
    <t>Součet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</si>
  <si>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</si>
  <si>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</si>
  <si>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1033322898</t>
  </si>
  <si>
    <t>3</t>
  </si>
  <si>
    <t>113107232</t>
  </si>
  <si>
    <t>Odstranění podkladů nebo krytů strojně plochy jednotlivě přes 200 m2 s přemístěním hmot na skládku na vzdálenost do 20 m nebo s naložením na dopravní prostředek z betonu prostého, o tl. vrstvy přes 150 do 300 mm</t>
  </si>
  <si>
    <t>1424747948</t>
  </si>
  <si>
    <t>Poznámka k položce:
hmotnost sutě 0,625 t/m2</t>
  </si>
  <si>
    <t>(12,1+7,1)*0,3</t>
  </si>
  <si>
    <t>(3,3+2,3)*0,3</t>
  </si>
  <si>
    <t>113154323</t>
  </si>
  <si>
    <t>Frézování živičného podkladu nebo krytu s naložením na dopravní prostředek plochy přes 1 000 do 10 000 m2 bez překážek v trase pruhu šířky do 1 m, tloušťky vrstvy 50 mm</t>
  </si>
  <si>
    <t>748869143</t>
  </si>
  <si>
    <t>(12,1+7,1)*0,9</t>
  </si>
  <si>
    <t>(3,3+2,3)*0,9</t>
  </si>
  <si>
    <t>-135,85*(2,74+0,6+0,6) "místní asf</t>
  </si>
  <si>
    <t>5</t>
  </si>
  <si>
    <t>113154324</t>
  </si>
  <si>
    <t>Frézování živičného podkladu nebo krytu s naložením na dopravní prostředek plochy přes 1 000 do 10 000 m2 bez překážek v trase pruhu šířky do 1 m, tloušťky vrstvy 100 mm</t>
  </si>
  <si>
    <t>-436177770</t>
  </si>
  <si>
    <t>1291,16 "změřeno digitálně</t>
  </si>
  <si>
    <t>(12,1+7,1)*0,6</t>
  </si>
  <si>
    <t>(3,3+2,3)*0,6</t>
  </si>
  <si>
    <t>-135,85*(2,74+0,4+0,4)</t>
  </si>
  <si>
    <t>6</t>
  </si>
  <si>
    <t>113201112</t>
  </si>
  <si>
    <t>Vytrhání obrub s vybouráním lože, s přemístěním hmot na skládku na vzdálenost do 3 m nebo s naložením na dopravní prostředek silničních ležatých</t>
  </si>
  <si>
    <t>m</t>
  </si>
  <si>
    <t>-2102174702</t>
  </si>
  <si>
    <t>126,0+6,13+143,6</t>
  </si>
  <si>
    <t xml:space="preserve">-17,52 </t>
  </si>
  <si>
    <t>7</t>
  </si>
  <si>
    <t>113202111</t>
  </si>
  <si>
    <t>Vytrhání obrub s vybouráním lože, s přemístěním hmot na skládku na vzdálenost do 3 m nebo s naložením na dopravní prostředek z krajníků nebo obrubníků stojatých</t>
  </si>
  <si>
    <t>1554338986</t>
  </si>
  <si>
    <t>17,52</t>
  </si>
  <si>
    <t>8</t>
  </si>
  <si>
    <t>122452204</t>
  </si>
  <si>
    <t>Odkopávky a prokopávky nezapažené pro silnice a dálnice strojně v hornině třídy těžitelnosti II přes 100 do 500 m3</t>
  </si>
  <si>
    <t>m3</t>
  </si>
  <si>
    <t>-1475690147</t>
  </si>
  <si>
    <t>1291,15*0,3 " pro výměnu podloží</t>
  </si>
  <si>
    <t>1,2*149,5 "rozšíření výkopu pro podkladní vrstvy</t>
  </si>
  <si>
    <t>0,6*143,6 "rozšíření výkopu pro podkladní vrstvy</t>
  </si>
  <si>
    <t>9</t>
  </si>
  <si>
    <t>132251102</t>
  </si>
  <si>
    <t>Hloubení nezapažených rýh šířky do 800 mm strojně s urovnáním dna do předepsaného profilu a spádu v hornině třídy těžitelnosti I skupiny 3 přes 20 do 50 m3</t>
  </si>
  <si>
    <t>-901190224</t>
  </si>
  <si>
    <t>326,58*0,5*0,5 "pro drenáž</t>
  </si>
  <si>
    <t>10</t>
  </si>
  <si>
    <t>162451126</t>
  </si>
  <si>
    <t>Vodorovné přemístění výkopku nebo sypaniny po suchu na obvyklém dopravním prostředku, bez naložení výkopku, avšak se složením bez rozhrnutí z horniny třídy těžitelnosti II skupiny 4 a 5 na vzdálenost přes 1 500 do 2 000 m</t>
  </si>
  <si>
    <t>-1099096259</t>
  </si>
  <si>
    <t>přebytečná zemina na meziskládku a zpět</t>
  </si>
  <si>
    <t>75,48*2</t>
  </si>
  <si>
    <t>11</t>
  </si>
  <si>
    <t>162751137</t>
  </si>
  <si>
    <t>Vodorovné přemístění výkopku nebo sypaniny po suchu na obvyklém dopravním prostředku, bez naložení výkopku, avšak se složením bez rozhrnutí z horniny třídy těžitelnosti II skupiny 4 a 5 na vzdálenost přes 9 000 do 10 000 m</t>
  </si>
  <si>
    <t>818982293</t>
  </si>
  <si>
    <t>přebytečná zemina</t>
  </si>
  <si>
    <t>81,645+652,905</t>
  </si>
  <si>
    <t>-75,84</t>
  </si>
  <si>
    <t>12</t>
  </si>
  <si>
    <t>167151112</t>
  </si>
  <si>
    <t>Nakládání, skládání a překládání neulehlého výkopku nebo sypaniny strojně nakládání, množství přes 100 m3, z hornin třídy těžitelnosti II, skupiny 4 a 5</t>
  </si>
  <si>
    <t>-1816696387</t>
  </si>
  <si>
    <t>zemina z meziskládky</t>
  </si>
  <si>
    <t>75,48</t>
  </si>
  <si>
    <t>13</t>
  </si>
  <si>
    <t>171201221</t>
  </si>
  <si>
    <t>Poplatek za uložení stavebního odpadu na skládce (skládkovné) zeminy a kamení zatříděného do Katalogu odpadů pod kódem 17 05 04</t>
  </si>
  <si>
    <t>t</t>
  </si>
  <si>
    <t>-2001507265</t>
  </si>
  <si>
    <t>Poznámka k položce:
hmotnost zeminy 1,8 t/m3</t>
  </si>
  <si>
    <t>658,71*1,8</t>
  </si>
  <si>
    <t>14</t>
  </si>
  <si>
    <t>174151101</t>
  </si>
  <si>
    <t>Zásyp sypaninou z jakékoliv horniny strojně s uložením výkopku ve vrstvách se zhutněním jam, šachet, rýh nebo kolem objektů v těchto vykopávkách</t>
  </si>
  <si>
    <t>-253618701</t>
  </si>
  <si>
    <t>dosypání zeminy okolo obrubníků</t>
  </si>
  <si>
    <t>125,8*0,6</t>
  </si>
  <si>
    <t>181152302</t>
  </si>
  <si>
    <t>Úprava pláně na stavbách silnic a dálnic strojně v zářezech mimo skalních se zhutněním</t>
  </si>
  <si>
    <t>1428487545</t>
  </si>
  <si>
    <t>Zakládání</t>
  </si>
  <si>
    <t>16</t>
  </si>
  <si>
    <t>211561111</t>
  </si>
  <si>
    <t>Výplň kamenivem do rýh odvodňovacích žeber nebo trativodů bez zhutnění, s úpravou povrchu výplně kamenivem hrubým drceným frakce 4 až 16 mm</t>
  </si>
  <si>
    <t>425331579</t>
  </si>
  <si>
    <t>326,58*((0,6+0,3)/2*0,4)</t>
  </si>
  <si>
    <t>17</t>
  </si>
  <si>
    <t>212751104</t>
  </si>
  <si>
    <t>Trativody z drenážních a melioračních trubek pro meliorace, dočasné nebo odlehčovací drenáže se zřízením štěrkového lože pod trubky a s jejich obsypem v otevřeném výkopu trubka flexibilní PVC-U SN 4 celoperforovaná 360° DN 100</t>
  </si>
  <si>
    <t>969247431</t>
  </si>
  <si>
    <t>326,58</t>
  </si>
  <si>
    <t>Vodorovné konstrukce</t>
  </si>
  <si>
    <t>18</t>
  </si>
  <si>
    <t>451317777</t>
  </si>
  <si>
    <t>Podklad nebo lože pod dlažbu (přídlažbu) v ploše vodorovné nebo ve sklonu do 1:5, tloušťky od 50 do 100 mm z betonu prostého</t>
  </si>
  <si>
    <t>CS ÚRS 2022 02</t>
  </si>
  <si>
    <t>-438699521</t>
  </si>
  <si>
    <t>pod drenáž</t>
  </si>
  <si>
    <t>326,58*0,45</t>
  </si>
  <si>
    <t>Komunikace pozemní</t>
  </si>
  <si>
    <t>19</t>
  </si>
  <si>
    <t>564861111</t>
  </si>
  <si>
    <t>Podklad ze štěrkodrti ŠD s rozprostřením a zhutněním plochy přes 100 m2, po zhutnění tl. 200 mm</t>
  </si>
  <si>
    <t>1682179940</t>
  </si>
  <si>
    <t>2*141,46*0,52</t>
  </si>
  <si>
    <t>20</t>
  </si>
  <si>
    <t>564871116</t>
  </si>
  <si>
    <t>Podklad ze štěrkodrti ŠD s rozprostřením a zhutněním plochy přes 100 m2, po zhutnění tl. 300 mm</t>
  </si>
  <si>
    <t>125932290</t>
  </si>
  <si>
    <t>2*141,46*0,9</t>
  </si>
  <si>
    <t>565155111</t>
  </si>
  <si>
    <t>Asfaltový beton vrstva podkladní ACP 16 (obalované kamenivo střednězrnné - OKS) s rozprostřením a zhutněním v pruhu šířky přes 1,5 do 3 m, po zhutnění tl. 70 mm</t>
  </si>
  <si>
    <t>-1902616703</t>
  </si>
  <si>
    <t>22</t>
  </si>
  <si>
    <t>567132113</t>
  </si>
  <si>
    <t>Podklad ze směsi stmelené cementem SC bez dilatačních spár, s rozprostřením a zhutněním SC C 8/10 (KSC I), po zhutnění tl. 180 mm</t>
  </si>
  <si>
    <t>-1278758019</t>
  </si>
  <si>
    <t>23</t>
  </si>
  <si>
    <t>573111112</t>
  </si>
  <si>
    <t>Postřik infiltrační PI z asfaltu silničního s posypem kamenivem, v množství 1,00 kg/m2</t>
  </si>
  <si>
    <t>-1481896313</t>
  </si>
  <si>
    <t>24</t>
  </si>
  <si>
    <t>573211109</t>
  </si>
  <si>
    <t>Postřik spojovací PS bez posypu kamenivem z asfaltu silničního, v množství 0,50 kg/m2</t>
  </si>
  <si>
    <t>1767331639</t>
  </si>
  <si>
    <t>25</t>
  </si>
  <si>
    <t>577144121</t>
  </si>
  <si>
    <t>Asfaltový beton vrstva obrusná ACO 11 (ABS) s rozprostřením a se zhutněním z nemodifikovaného asfaltu v pruhu šířky přes 3 m tř. I, po zhutnění tl. 50 mm</t>
  </si>
  <si>
    <t>-119957155</t>
  </si>
  <si>
    <t>Trubní vedení</t>
  </si>
  <si>
    <t>26</t>
  </si>
  <si>
    <t>895941314</t>
  </si>
  <si>
    <t>Osazení vpusti uliční z betonových dílců DN 450 skruž horní 570 mm</t>
  </si>
  <si>
    <t>kus</t>
  </si>
  <si>
    <t>259610616</t>
  </si>
  <si>
    <t>27</t>
  </si>
  <si>
    <t>899204112</t>
  </si>
  <si>
    <t>Osazení mříží litinových včetně rámů a košů na bahno pro třídu zatížení D400, E600</t>
  </si>
  <si>
    <t>2086307490</t>
  </si>
  <si>
    <t>Ostatní konstrukce a práce, bourání</t>
  </si>
  <si>
    <t>28</t>
  </si>
  <si>
    <t>915491211</t>
  </si>
  <si>
    <t>Osazení vodicího proužku z betonových prefabrikovaných desek tl. do 120 mm do lože z cementové malty tl. 20 mm, s vyplněním a zatřením spár cementovou maltou s podkladní vrstvou z betonu prostého tl. 50 až 100 mm šířka proužku 250 mm</t>
  </si>
  <si>
    <t>424743425</t>
  </si>
  <si>
    <t>149,05+143,6</t>
  </si>
  <si>
    <t>29</t>
  </si>
  <si>
    <t>M</t>
  </si>
  <si>
    <t>59218001</t>
  </si>
  <si>
    <t>krajník betonový silniční 500x250x80mm</t>
  </si>
  <si>
    <t>-536016367</t>
  </si>
  <si>
    <t>30</t>
  </si>
  <si>
    <t>916241113</t>
  </si>
  <si>
    <t>Osazení obrubníku kamenného se zřízením lože, s vyplněním a zatřením spár cementovou maltou ležatého s boční opěrou z betonu prostého, do lože z betonu prostého</t>
  </si>
  <si>
    <t>260428755</t>
  </si>
  <si>
    <t xml:space="preserve">292,65 "z vybouraných obrubníků </t>
  </si>
  <si>
    <t>31</t>
  </si>
  <si>
    <t>58380003</t>
  </si>
  <si>
    <t>obrubník kamenný žulový přímý 1000x300x200mm</t>
  </si>
  <si>
    <t>217576537</t>
  </si>
  <si>
    <t>292,65-(258,51+17,52) "chybějící obrubníky</t>
  </si>
  <si>
    <t>17,5 "náhrada za betonové obrubníky</t>
  </si>
  <si>
    <t>258,21*0,1 "náhrada 10%</t>
  </si>
  <si>
    <t>32</t>
  </si>
  <si>
    <t>919112233</t>
  </si>
  <si>
    <t>Řezání dilatačních spár v živičném krytu vytvoření komůrky pro těsnící zálivku šířky 20 mm, hloubky 40 mm</t>
  </si>
  <si>
    <t>-1252900479</t>
  </si>
  <si>
    <t>141,46</t>
  </si>
  <si>
    <t>(12,1+7,1)</t>
  </si>
  <si>
    <t>(3,3+2,3)</t>
  </si>
  <si>
    <t>33</t>
  </si>
  <si>
    <t>919122132</t>
  </si>
  <si>
    <t>Utěsnění dilatačních spár zálivkou za tepla v cementobetonovém nebo živičném krytu včetně adhezního nátěru s těsnicím profilem pod zálivkou, pro komůrky šířky 20 mm, hloubky 40 mm</t>
  </si>
  <si>
    <t>-1816341296</t>
  </si>
  <si>
    <t>166,26</t>
  </si>
  <si>
    <t>34</t>
  </si>
  <si>
    <t>919726121</t>
  </si>
  <si>
    <t>Geotextilie netkaná pro ochranu, separaci nebo filtraci měrná hmotnost do 200 g/m2</t>
  </si>
  <si>
    <t>-2087167375</t>
  </si>
  <si>
    <t>obalení drenážního potrubí</t>
  </si>
  <si>
    <t>326,58*PI*0,1*1,2</t>
  </si>
  <si>
    <t>35</t>
  </si>
  <si>
    <t>919731122</t>
  </si>
  <si>
    <t>Zarovnání styčné plochy podkladu nebo krytu podél vybourané části komunikace nebo zpevněné plochy živičné tl. přes 50 do 100 mm</t>
  </si>
  <si>
    <t>-1966456572</t>
  </si>
  <si>
    <t>36</t>
  </si>
  <si>
    <t>919735111</t>
  </si>
  <si>
    <t>Řezání stávajícího živičného krytu nebo podkladu hloubky do 50 mm</t>
  </si>
  <si>
    <t>-374053939</t>
  </si>
  <si>
    <t>37</t>
  </si>
  <si>
    <t>979024443</t>
  </si>
  <si>
    <t>Očištění vybouraných prvků komunikací od spojovacího materiálu s odklizením a uložením očištěných hmot a spojovacího materiálu na skládku na vzdálenost do 10 m obrubníků a krajníků, vybouraných z jakéhokoliv lože a s jakoukoliv výplní spár silničních</t>
  </si>
  <si>
    <t>-1677008188</t>
  </si>
  <si>
    <t>258,21*0,9</t>
  </si>
  <si>
    <t>997</t>
  </si>
  <si>
    <t>Přesun sutě</t>
  </si>
  <si>
    <t>38</t>
  </si>
  <si>
    <t>997221815-R</t>
  </si>
  <si>
    <t>Likvidace vybouraných materiálů v souladu s platnou legislativou</t>
  </si>
  <si>
    <t>1991923624</t>
  </si>
  <si>
    <t>Poznámka k položce:
do položky si zhotovitel zahrne náklady na naložení, vodorovný přesun, složení, urovnání, případný poplatek za uložení</t>
  </si>
  <si>
    <t>naložení, vodorovný přesun, poplatek za uložení</t>
  </si>
  <si>
    <t>1736,201</t>
  </si>
  <si>
    <t>-74,881*0,1</t>
  </si>
  <si>
    <t>998</t>
  </si>
  <si>
    <t>Přesun hmot</t>
  </si>
  <si>
    <t>39</t>
  </si>
  <si>
    <t>998225111</t>
  </si>
  <si>
    <t>Přesun hmot pro komunikace s krytem z kameniva, monolitickým betonovým nebo živičným dopravní vzdálenost do 200 m jakékoliv délky objektu</t>
  </si>
  <si>
    <t>-681438256</t>
  </si>
  <si>
    <t>02 - Vedlejší a ostatní náklady</t>
  </si>
  <si>
    <t xml:space="preserve"> </t>
  </si>
  <si>
    <t>VN - Vedlejší náklady</t>
  </si>
  <si>
    <t>ON - Ostatní náklady</t>
  </si>
  <si>
    <t>VN</t>
  </si>
  <si>
    <t>Vedlejší náklady</t>
  </si>
  <si>
    <t>004111010R</t>
  </si>
  <si>
    <t>Průzkumné práce</t>
  </si>
  <si>
    <t>Soubor</t>
  </si>
  <si>
    <t>1024</t>
  </si>
  <si>
    <t>Náklady na provedení průzkumů nebo doplnění stávajících průzkumů, pokud je obchodní podmínky vyžadují a tyto průzkumy</t>
  </si>
  <si>
    <t>nejsou v dostatečném rozsahu součástí projektové dokumentace. Jedná se zejména o Geologický – inženýrsko-geologický</t>
  </si>
  <si>
    <t xml:space="preserve"> / radonový / hydrogeologický / pedologický průzkum, botanický a zoologický průzkum, stavební průzkum – umělecko historický </t>
  </si>
  <si>
    <t xml:space="preserve"> / stavebně statický a případný průzkum výskytu nebezpečných látek – odpadu / munice / výbušnin apod.</t>
  </si>
  <si>
    <t>005111021R</t>
  </si>
  <si>
    <t>Vytyčení inženýrských sítí</t>
  </si>
  <si>
    <t>Zaměření a vytýčení stávajících inženýrských sítí v místě stavby z hlediska jejich ochrany při provádění stavby.</t>
  </si>
  <si>
    <t>00511 R</t>
  </si>
  <si>
    <t>Geodetické práce</t>
  </si>
  <si>
    <t>Geodetické zaměření rohů stavby, stabilizace bodů a sestavení laviček.</t>
  </si>
  <si>
    <t>Vyhotovení protokolu o vytyčení stavby se seznamem souřadnic vytyčených bodů a jejich polohopisnými (S-JTSK) a výškopisnými (Bpv) hodnotami.</t>
  </si>
  <si>
    <t>Náklady na provedení skutečného zaměření stavby v rozsahu nezbytném pro zápis změny do katastru nemovitostí včetně vyhotovení geometrického plánu.</t>
  </si>
  <si>
    <t>005121 R</t>
  </si>
  <si>
    <t>Zařízení staveniště</t>
  </si>
  <si>
    <t>1048576</t>
  </si>
  <si>
    <t>Veškeré náklady spojené s vybudováním, provozem a odstraněním zařízení staveniště.</t>
  </si>
  <si>
    <t>Vybudování: Náklady spojené se zřízením přípojek energií k objektům zařízení staveniště, vybudování případných měřících odběrných míst a zřízení, př</t>
  </si>
  <si>
    <t>případná příprava území pro objekty zařízení staveniště a vlastní vybudování objektů zařízení staveniště.</t>
  </si>
  <si>
    <t xml:space="preserve">Provoz: Náklady na vybavení objektů zařízení staveniště, ostraha staveniště,  náklady na energie spotřebované dodavatelem v rámci provozu zařízení </t>
  </si>
  <si>
    <t xml:space="preserve">staveniště, náklady na potřebný úklid v prostorách zařízení staveniště, náklady na nutnou údržbu a opravy na objektech zařízení staveniště </t>
  </si>
  <si>
    <t>na přípojkách energií.</t>
  </si>
  <si>
    <t>Odstranění: Odstranění objektů zařízení staveniště včetně přípojek energií a jejich odvoz. Položka zahrnuje i náklady na úpravu povrchů</t>
  </si>
  <si>
    <t>po odstranění zařízení staveniště a úklid ploch, na kterých bylo zařízení staveniště provozováno.</t>
  </si>
  <si>
    <t>ON</t>
  </si>
  <si>
    <t>Ostatní náklady</t>
  </si>
  <si>
    <t>005211030R</t>
  </si>
  <si>
    <t>Dočasná dopravní opatření</t>
  </si>
  <si>
    <t>Náklady na vyhotovení návrhu dočasného dopravního značení, jeho projednání s dotčenými orgány a organizacemi, dodání dopravních značek a světelné</t>
  </si>
  <si>
    <t>signalizace, jejich rozmístění a přemísťování a jejich údržba v průběhu výstavby včetně následného odstranění po ukončení stavebních prací.</t>
  </si>
  <si>
    <t>005211020R</t>
  </si>
  <si>
    <t>Ochrana stávaj. inženýrských sítí na staveništi</t>
  </si>
  <si>
    <t>262144</t>
  </si>
  <si>
    <t xml:space="preserve">Náklady na přezkoumání podkladů objednatele o stavu inženýrských sítí probíhajících staveništěm nebo dotčenými stavbou i mimo území staveniště, </t>
  </si>
  <si>
    <t xml:space="preserve">kontrola vytýčení jejich skutečné trasy a provedení ochranných opatření pro zabezpečení stávajících inženýrských sítí. Včetně nákladů na případné </t>
  </si>
  <si>
    <t>provedení kopaných sond.</t>
  </si>
  <si>
    <t>005241010R</t>
  </si>
  <si>
    <t>Dokumentace skutečného provedení</t>
  </si>
  <si>
    <t>Náklady na zajištění autorského dozoru a vyhotovení dokumentace skutečného provedení stavby a její předání objednateli v požadované formě a v</t>
  </si>
  <si>
    <t>požadované formě a požadovaném počtu.</t>
  </si>
  <si>
    <t>Dokumentace skutečného provedení stavby bude zpracována v digitální podobě, např. projektantem stavby, a předána objednateli.</t>
  </si>
  <si>
    <t>005261010R</t>
  </si>
  <si>
    <t>Pojištění dodavatele a pojištění díla</t>
  </si>
  <si>
    <t>Náklady spojené s povinným pojištěním dodavatele nebo stavebního díla či jeho části, pokud jej zadavatel požaduje v obchodních podmínkách.</t>
  </si>
  <si>
    <t>005281010R</t>
  </si>
  <si>
    <t>Propagace</t>
  </si>
  <si>
    <t>Náklady spojené s povinnou publicitou, pokud ji objednatel požaduje. Zahrnuje zejména náklady na propagační a informační billboardy,</t>
  </si>
  <si>
    <t>tabule, internetovou propagaci, tiskoviny apod.</t>
  </si>
  <si>
    <t>00523  R</t>
  </si>
  <si>
    <t>Zkoušky a revize</t>
  </si>
  <si>
    <t>Náklady zhotovitele, související s prováděním zkoušek a revizí, jako např. kamerová zkouška napojení a průtočnosti nových dešťových vpustí,</t>
  </si>
  <si>
    <t>vyčištění tlakosacím vozem a zkoušky nad rámec KZP.</t>
  </si>
  <si>
    <t>00526a</t>
  </si>
  <si>
    <t>Finanční náklady - údržba vegetačních ploch</t>
  </si>
  <si>
    <t>Náklady zhotovitele, které vznikají v souvislosti se zajištěním údržby vegetačních ploch po dobu dle vyjádření správce společnosti</t>
  </si>
  <si>
    <t>Brněnské komunikace a.s.</t>
  </si>
  <si>
    <t>- údržba zeleně po dokončení díla vč. zalévání, odplevelování a pravidelných pokosů trávníků (minimálně 6x za 1 rok)</t>
  </si>
  <si>
    <t>00526b</t>
  </si>
  <si>
    <t>Finanční náklady - záchranný archeologický dohled</t>
  </si>
  <si>
    <t>Náklady zhotovitele, které vznikají v souvislosti se zajištěním záchranného archeologického dohledu.</t>
  </si>
  <si>
    <t>00526c</t>
  </si>
  <si>
    <t>Finanční náklady - stavebně-geotechnický dohled</t>
  </si>
  <si>
    <t>Náklady zhotovitele, které vznikají v souvislosti se zajištěním stavebně-geotechnického dohledu.</t>
  </si>
  <si>
    <t>00526d</t>
  </si>
  <si>
    <t>Finanční náklady - pasportizace</t>
  </si>
  <si>
    <t>soubor</t>
  </si>
  <si>
    <t>Náklady zhotovitele, které vznikají v souvislosti se zajištěním pasportizace přilehlých objektů.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</si>
</sst>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22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0" xfId="0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4" fontId="21" fillId="0" borderId="0" xfId="0" applyNumberFormat="1" applyFont="1" applyAlignment="1">
      <alignment vertical="center"/>
    </xf>
    <xf numFmtId="166" fontId="21" fillId="0" borderId="0" xfId="0" applyNumberFormat="1" applyFont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Alignment="1">
      <alignment vertical="center"/>
    </xf>
    <xf numFmtId="166" fontId="30" fillId="0" borderId="0" xfId="0" applyNumberFormat="1" applyFont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8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ill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5" xfId="0" applyFont="1" applyFill="1" applyBorder="1" applyAlignment="1">
      <alignment horizontal="center" vertical="center" wrapText="1"/>
    </xf>
    <xf numFmtId="4" fontId="25" fillId="0" borderId="0" xfId="0" applyNumberFormat="1" applyFont="1"/>
    <xf numFmtId="166" fontId="33" fillId="0" borderId="10" xfId="0" applyNumberFormat="1" applyFont="1" applyBorder="1"/>
    <xf numFmtId="166" fontId="33" fillId="0" borderId="11" xfId="0" applyNumberFormat="1" applyFont="1" applyBorder="1"/>
    <xf numFmtId="4" fontId="34" fillId="0" borderId="0" xfId="0" applyNumberFormat="1" applyFont="1" applyAlignment="1">
      <alignment vertical="center"/>
    </xf>
    <xf numFmtId="0" fontId="9" fillId="0" borderId="3" xfId="0" applyFont="1" applyBorder="1"/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Protection="1">
      <protection locked="0"/>
    </xf>
    <xf numFmtId="4" fontId="7" fillId="0" borderId="0" xfId="0" applyNumberFormat="1" applyFont="1"/>
    <xf numFmtId="0" fontId="9" fillId="0" borderId="17" xfId="0" applyFont="1" applyBorder="1"/>
    <xf numFmtId="166" fontId="9" fillId="0" borderId="0" xfId="0" applyNumberFormat="1" applyFont="1"/>
    <xf numFmtId="166" fontId="9" fillId="0" borderId="12" xfId="0" applyNumberFormat="1" applyFont="1" applyBorder="1"/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/>
    <xf numFmtId="0" fontId="23" fillId="0" borderId="22" xfId="0" applyFont="1" applyBorder="1" applyAlignment="1">
      <alignment horizontal="center" vertical="center"/>
    </xf>
    <xf numFmtId="49" fontId="23" fillId="0" borderId="22" xfId="0" applyNumberFormat="1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center" vertical="center" wrapText="1"/>
    </xf>
    <xf numFmtId="167" fontId="23" fillId="0" borderId="22" xfId="0" applyNumberFormat="1" applyFont="1" applyBorder="1" applyAlignment="1">
      <alignment vertical="center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>
      <alignment vertical="center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Alignment="1">
      <alignment horizontal="center" vertical="center"/>
    </xf>
    <xf numFmtId="166" fontId="24" fillId="0" borderId="0" xfId="0" applyNumberFormat="1" applyFont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0" fillId="0" borderId="17" xfId="0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7" fillId="0" borderId="22" xfId="0" applyFont="1" applyBorder="1" applyAlignment="1">
      <alignment horizontal="center" vertical="center"/>
    </xf>
    <xf numFmtId="49" fontId="37" fillId="0" borderId="22" xfId="0" applyNumberFormat="1" applyFont="1" applyBorder="1" applyAlignment="1">
      <alignment horizontal="left" vertical="center" wrapText="1"/>
    </xf>
    <xf numFmtId="0" fontId="37" fillId="0" borderId="22" xfId="0" applyFont="1" applyBorder="1" applyAlignment="1">
      <alignment horizontal="left" vertical="center" wrapText="1"/>
    </xf>
    <xf numFmtId="0" fontId="37" fillId="0" borderId="22" xfId="0" applyFont="1" applyBorder="1" applyAlignment="1">
      <alignment horizontal="center" vertical="center" wrapText="1"/>
    </xf>
    <xf numFmtId="167" fontId="37" fillId="0" borderId="22" xfId="0" applyNumberFormat="1" applyFont="1" applyBorder="1" applyAlignment="1">
      <alignment vertical="center"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>
      <alignment vertical="center"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Alignment="1">
      <alignment horizontal="center"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1" fillId="0" borderId="19" xfId="0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/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4" fontId="18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horizontal="left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ill="1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21" xfId="0" applyFont="1" applyFill="1" applyBorder="1" applyAlignment="1">
      <alignment horizontal="left" vertical="center"/>
    </xf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AR2" s="190"/>
      <c r="AS2" s="190"/>
      <c r="AT2" s="190"/>
      <c r="AU2" s="190"/>
      <c r="AV2" s="190"/>
      <c r="AW2" s="190"/>
      <c r="AX2" s="190"/>
      <c r="AY2" s="190"/>
      <c r="AZ2" s="190"/>
      <c r="BA2" s="190"/>
      <c r="BB2" s="190"/>
      <c r="BC2" s="190"/>
      <c r="BD2" s="190"/>
      <c r="BE2" s="190"/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2:71" ht="12" customHeight="1">
      <c r="B5" s="19"/>
      <c r="D5" s="23" t="s">
        <v>13</v>
      </c>
      <c r="K5" s="189" t="s">
        <v>14</v>
      </c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0"/>
      <c r="AE5" s="190"/>
      <c r="AF5" s="190"/>
      <c r="AG5" s="190"/>
      <c r="AH5" s="190"/>
      <c r="AI5" s="190"/>
      <c r="AJ5" s="190"/>
      <c r="AR5" s="19"/>
      <c r="BE5" s="186" t="s">
        <v>15</v>
      </c>
      <c r="BS5" s="16" t="s">
        <v>6</v>
      </c>
    </row>
    <row r="6" spans="2:71" ht="36.95" customHeight="1">
      <c r="B6" s="19"/>
      <c r="D6" s="25" t="s">
        <v>16</v>
      </c>
      <c r="K6" s="191" t="s">
        <v>17</v>
      </c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0"/>
      <c r="AJ6" s="190"/>
      <c r="AR6" s="19"/>
      <c r="BE6" s="187"/>
      <c r="BS6" s="16" t="s">
        <v>6</v>
      </c>
    </row>
    <row r="7" spans="2:7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187"/>
      <c r="BS7" s="16" t="s">
        <v>6</v>
      </c>
    </row>
    <row r="8" spans="2:7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187"/>
      <c r="BS8" s="16" t="s">
        <v>6</v>
      </c>
    </row>
    <row r="9" spans="2:71" ht="14.45" customHeight="1">
      <c r="B9" s="19"/>
      <c r="AR9" s="19"/>
      <c r="BE9" s="187"/>
      <c r="BS9" s="16" t="s">
        <v>6</v>
      </c>
    </row>
    <row r="10" spans="2:7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187"/>
      <c r="BS10" s="16" t="s">
        <v>6</v>
      </c>
    </row>
    <row r="11" spans="2:71" ht="18.4" customHeight="1">
      <c r="B11" s="19"/>
      <c r="E11" s="24" t="s">
        <v>26</v>
      </c>
      <c r="AK11" s="26" t="s">
        <v>27</v>
      </c>
      <c r="AN11" s="24" t="s">
        <v>1</v>
      </c>
      <c r="AR11" s="19"/>
      <c r="BE11" s="187"/>
      <c r="BS11" s="16" t="s">
        <v>6</v>
      </c>
    </row>
    <row r="12" spans="2:71" ht="6.95" customHeight="1">
      <c r="B12" s="19"/>
      <c r="AR12" s="19"/>
      <c r="BE12" s="187"/>
      <c r="BS12" s="16" t="s">
        <v>6</v>
      </c>
    </row>
    <row r="13" spans="2:71" ht="12" customHeight="1">
      <c r="B13" s="19"/>
      <c r="D13" s="26" t="s">
        <v>28</v>
      </c>
      <c r="AK13" s="26" t="s">
        <v>25</v>
      </c>
      <c r="AN13" s="28" t="s">
        <v>29</v>
      </c>
      <c r="AR13" s="19"/>
      <c r="BE13" s="187"/>
      <c r="BS13" s="16" t="s">
        <v>6</v>
      </c>
    </row>
    <row r="14" spans="2:71" ht="12.75">
      <c r="B14" s="19"/>
      <c r="E14" s="192" t="s">
        <v>29</v>
      </c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26" t="s">
        <v>27</v>
      </c>
      <c r="AN14" s="28" t="s">
        <v>29</v>
      </c>
      <c r="AR14" s="19"/>
      <c r="BE14" s="187"/>
      <c r="BS14" s="16" t="s">
        <v>6</v>
      </c>
    </row>
    <row r="15" spans="2:71" ht="6.95" customHeight="1">
      <c r="B15" s="19"/>
      <c r="AR15" s="19"/>
      <c r="BE15" s="187"/>
      <c r="BS15" s="16" t="s">
        <v>4</v>
      </c>
    </row>
    <row r="16" spans="2:71" ht="12" customHeight="1">
      <c r="B16" s="19"/>
      <c r="D16" s="26" t="s">
        <v>30</v>
      </c>
      <c r="AK16" s="26" t="s">
        <v>25</v>
      </c>
      <c r="AN16" s="24" t="s">
        <v>31</v>
      </c>
      <c r="AR16" s="19"/>
      <c r="BE16" s="187"/>
      <c r="BS16" s="16" t="s">
        <v>4</v>
      </c>
    </row>
    <row r="17" spans="2:71" ht="18.4" customHeight="1">
      <c r="B17" s="19"/>
      <c r="E17" s="24" t="s">
        <v>32</v>
      </c>
      <c r="AK17" s="26" t="s">
        <v>27</v>
      </c>
      <c r="AN17" s="24" t="s">
        <v>33</v>
      </c>
      <c r="AR17" s="19"/>
      <c r="BE17" s="187"/>
      <c r="BS17" s="16" t="s">
        <v>34</v>
      </c>
    </row>
    <row r="18" spans="2:71" ht="6.95" customHeight="1">
      <c r="B18" s="19"/>
      <c r="AR18" s="19"/>
      <c r="BE18" s="187"/>
      <c r="BS18" s="16" t="s">
        <v>6</v>
      </c>
    </row>
    <row r="19" spans="2:71" ht="12" customHeight="1">
      <c r="B19" s="19"/>
      <c r="D19" s="26" t="s">
        <v>35</v>
      </c>
      <c r="AK19" s="26" t="s">
        <v>25</v>
      </c>
      <c r="AN19" s="24" t="s">
        <v>1</v>
      </c>
      <c r="AR19" s="19"/>
      <c r="BE19" s="187"/>
      <c r="BS19" s="16" t="s">
        <v>6</v>
      </c>
    </row>
    <row r="20" spans="2:71" ht="18.4" customHeight="1">
      <c r="B20" s="19"/>
      <c r="E20" s="24" t="s">
        <v>36</v>
      </c>
      <c r="AK20" s="26" t="s">
        <v>27</v>
      </c>
      <c r="AN20" s="24" t="s">
        <v>1</v>
      </c>
      <c r="AR20" s="19"/>
      <c r="BE20" s="187"/>
      <c r="BS20" s="16" t="s">
        <v>4</v>
      </c>
    </row>
    <row r="21" spans="2:57" ht="6.95" customHeight="1">
      <c r="B21" s="19"/>
      <c r="AR21" s="19"/>
      <c r="BE21" s="187"/>
    </row>
    <row r="22" spans="2:57" ht="12" customHeight="1">
      <c r="B22" s="19"/>
      <c r="D22" s="26" t="s">
        <v>37</v>
      </c>
      <c r="AR22" s="19"/>
      <c r="BE22" s="187"/>
    </row>
    <row r="23" spans="2:57" ht="47.25" customHeight="1">
      <c r="B23" s="19"/>
      <c r="E23" s="194" t="s">
        <v>38</v>
      </c>
      <c r="F23" s="194"/>
      <c r="G23" s="194"/>
      <c r="H23" s="194"/>
      <c r="I23" s="194"/>
      <c r="J23" s="194"/>
      <c r="K23" s="194"/>
      <c r="L23" s="194"/>
      <c r="M23" s="194"/>
      <c r="N23" s="194"/>
      <c r="O23" s="194"/>
      <c r="P23" s="194"/>
      <c r="Q23" s="194"/>
      <c r="R23" s="194"/>
      <c r="S23" s="194"/>
      <c r="T23" s="194"/>
      <c r="U23" s="194"/>
      <c r="V23" s="194"/>
      <c r="W23" s="194"/>
      <c r="X23" s="194"/>
      <c r="Y23" s="194"/>
      <c r="Z23" s="194"/>
      <c r="AA23" s="194"/>
      <c r="AB23" s="194"/>
      <c r="AC23" s="194"/>
      <c r="AD23" s="194"/>
      <c r="AE23" s="194"/>
      <c r="AF23" s="194"/>
      <c r="AG23" s="194"/>
      <c r="AH23" s="194"/>
      <c r="AI23" s="194"/>
      <c r="AJ23" s="194"/>
      <c r="AK23" s="194"/>
      <c r="AL23" s="194"/>
      <c r="AM23" s="194"/>
      <c r="AN23" s="194"/>
      <c r="AR23" s="19"/>
      <c r="BE23" s="187"/>
    </row>
    <row r="24" spans="2:57" ht="6.95" customHeight="1">
      <c r="B24" s="19"/>
      <c r="AR24" s="19"/>
      <c r="BE24" s="187"/>
    </row>
    <row r="25" spans="2:57" ht="6.95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187"/>
    </row>
    <row r="26" spans="2:57" s="1" customFormat="1" ht="25.9" customHeight="1">
      <c r="B26" s="31"/>
      <c r="D26" s="32" t="s">
        <v>39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195">
        <f>ROUND(AG94,2)</f>
        <v>0</v>
      </c>
      <c r="AL26" s="196"/>
      <c r="AM26" s="196"/>
      <c r="AN26" s="196"/>
      <c r="AO26" s="196"/>
      <c r="AR26" s="31"/>
      <c r="BE26" s="187"/>
    </row>
    <row r="27" spans="2:57" s="1" customFormat="1" ht="6.95" customHeight="1">
      <c r="B27" s="31"/>
      <c r="AR27" s="31"/>
      <c r="BE27" s="187"/>
    </row>
    <row r="28" spans="2:57" s="1" customFormat="1" ht="12.75">
      <c r="B28" s="31"/>
      <c r="L28" s="197" t="s">
        <v>40</v>
      </c>
      <c r="M28" s="197"/>
      <c r="N28" s="197"/>
      <c r="O28" s="197"/>
      <c r="P28" s="197"/>
      <c r="W28" s="197" t="s">
        <v>41</v>
      </c>
      <c r="X28" s="197"/>
      <c r="Y28" s="197"/>
      <c r="Z28" s="197"/>
      <c r="AA28" s="197"/>
      <c r="AB28" s="197"/>
      <c r="AC28" s="197"/>
      <c r="AD28" s="197"/>
      <c r="AE28" s="197"/>
      <c r="AK28" s="197" t="s">
        <v>42</v>
      </c>
      <c r="AL28" s="197"/>
      <c r="AM28" s="197"/>
      <c r="AN28" s="197"/>
      <c r="AO28" s="197"/>
      <c r="AR28" s="31"/>
      <c r="BE28" s="187"/>
    </row>
    <row r="29" spans="2:57" s="2" customFormat="1" ht="14.45" customHeight="1">
      <c r="B29" s="35"/>
      <c r="D29" s="26" t="s">
        <v>43</v>
      </c>
      <c r="F29" s="26" t="s">
        <v>44</v>
      </c>
      <c r="L29" s="200">
        <v>0.21</v>
      </c>
      <c r="M29" s="199"/>
      <c r="N29" s="199"/>
      <c r="O29" s="199"/>
      <c r="P29" s="199"/>
      <c r="W29" s="198">
        <f>ROUND(AZ94,2)</f>
        <v>0</v>
      </c>
      <c r="X29" s="199"/>
      <c r="Y29" s="199"/>
      <c r="Z29" s="199"/>
      <c r="AA29" s="199"/>
      <c r="AB29" s="199"/>
      <c r="AC29" s="199"/>
      <c r="AD29" s="199"/>
      <c r="AE29" s="199"/>
      <c r="AK29" s="198">
        <f>ROUND(AV94,2)</f>
        <v>0</v>
      </c>
      <c r="AL29" s="199"/>
      <c r="AM29" s="199"/>
      <c r="AN29" s="199"/>
      <c r="AO29" s="199"/>
      <c r="AR29" s="35"/>
      <c r="BE29" s="188"/>
    </row>
    <row r="30" spans="2:57" s="2" customFormat="1" ht="14.45" customHeight="1">
      <c r="B30" s="35"/>
      <c r="F30" s="26" t="s">
        <v>45</v>
      </c>
      <c r="L30" s="200">
        <v>0.15</v>
      </c>
      <c r="M30" s="199"/>
      <c r="N30" s="199"/>
      <c r="O30" s="199"/>
      <c r="P30" s="199"/>
      <c r="W30" s="198">
        <f>ROUND(BA94,2)</f>
        <v>0</v>
      </c>
      <c r="X30" s="199"/>
      <c r="Y30" s="199"/>
      <c r="Z30" s="199"/>
      <c r="AA30" s="199"/>
      <c r="AB30" s="199"/>
      <c r="AC30" s="199"/>
      <c r="AD30" s="199"/>
      <c r="AE30" s="199"/>
      <c r="AK30" s="198">
        <f>ROUND(AW94,2)</f>
        <v>0</v>
      </c>
      <c r="AL30" s="199"/>
      <c r="AM30" s="199"/>
      <c r="AN30" s="199"/>
      <c r="AO30" s="199"/>
      <c r="AR30" s="35"/>
      <c r="BE30" s="188"/>
    </row>
    <row r="31" spans="2:57" s="2" customFormat="1" ht="14.45" customHeight="1" hidden="1">
      <c r="B31" s="35"/>
      <c r="F31" s="26" t="s">
        <v>46</v>
      </c>
      <c r="L31" s="200">
        <v>0.21</v>
      </c>
      <c r="M31" s="199"/>
      <c r="N31" s="199"/>
      <c r="O31" s="199"/>
      <c r="P31" s="199"/>
      <c r="W31" s="198">
        <f>ROUND(BB94,2)</f>
        <v>0</v>
      </c>
      <c r="X31" s="199"/>
      <c r="Y31" s="199"/>
      <c r="Z31" s="199"/>
      <c r="AA31" s="199"/>
      <c r="AB31" s="199"/>
      <c r="AC31" s="199"/>
      <c r="AD31" s="199"/>
      <c r="AE31" s="199"/>
      <c r="AK31" s="198">
        <v>0</v>
      </c>
      <c r="AL31" s="199"/>
      <c r="AM31" s="199"/>
      <c r="AN31" s="199"/>
      <c r="AO31" s="199"/>
      <c r="AR31" s="35"/>
      <c r="BE31" s="188"/>
    </row>
    <row r="32" spans="2:57" s="2" customFormat="1" ht="14.45" customHeight="1" hidden="1">
      <c r="B32" s="35"/>
      <c r="F32" s="26" t="s">
        <v>47</v>
      </c>
      <c r="L32" s="200">
        <v>0.15</v>
      </c>
      <c r="M32" s="199"/>
      <c r="N32" s="199"/>
      <c r="O32" s="199"/>
      <c r="P32" s="199"/>
      <c r="W32" s="198">
        <f>ROUND(BC94,2)</f>
        <v>0</v>
      </c>
      <c r="X32" s="199"/>
      <c r="Y32" s="199"/>
      <c r="Z32" s="199"/>
      <c r="AA32" s="199"/>
      <c r="AB32" s="199"/>
      <c r="AC32" s="199"/>
      <c r="AD32" s="199"/>
      <c r="AE32" s="199"/>
      <c r="AK32" s="198">
        <v>0</v>
      </c>
      <c r="AL32" s="199"/>
      <c r="AM32" s="199"/>
      <c r="AN32" s="199"/>
      <c r="AO32" s="199"/>
      <c r="AR32" s="35"/>
      <c r="BE32" s="188"/>
    </row>
    <row r="33" spans="2:57" s="2" customFormat="1" ht="14.45" customHeight="1" hidden="1">
      <c r="B33" s="35"/>
      <c r="F33" s="26" t="s">
        <v>48</v>
      </c>
      <c r="L33" s="200">
        <v>0</v>
      </c>
      <c r="M33" s="199"/>
      <c r="N33" s="199"/>
      <c r="O33" s="199"/>
      <c r="P33" s="199"/>
      <c r="W33" s="198">
        <f>ROUND(BD94,2)</f>
        <v>0</v>
      </c>
      <c r="X33" s="199"/>
      <c r="Y33" s="199"/>
      <c r="Z33" s="199"/>
      <c r="AA33" s="199"/>
      <c r="AB33" s="199"/>
      <c r="AC33" s="199"/>
      <c r="AD33" s="199"/>
      <c r="AE33" s="199"/>
      <c r="AK33" s="198">
        <v>0</v>
      </c>
      <c r="AL33" s="199"/>
      <c r="AM33" s="199"/>
      <c r="AN33" s="199"/>
      <c r="AO33" s="199"/>
      <c r="AR33" s="35"/>
      <c r="BE33" s="188"/>
    </row>
    <row r="34" spans="2:57" s="1" customFormat="1" ht="6.95" customHeight="1">
      <c r="B34" s="31"/>
      <c r="AR34" s="31"/>
      <c r="BE34" s="187"/>
    </row>
    <row r="35" spans="2:44" s="1" customFormat="1" ht="25.9" customHeight="1">
      <c r="B35" s="31"/>
      <c r="C35" s="36"/>
      <c r="D35" s="37" t="s">
        <v>49</v>
      </c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9" t="s">
        <v>50</v>
      </c>
      <c r="U35" s="38"/>
      <c r="V35" s="38"/>
      <c r="W35" s="38"/>
      <c r="X35" s="201" t="s">
        <v>51</v>
      </c>
      <c r="Y35" s="202"/>
      <c r="Z35" s="202"/>
      <c r="AA35" s="202"/>
      <c r="AB35" s="202"/>
      <c r="AC35" s="38"/>
      <c r="AD35" s="38"/>
      <c r="AE35" s="38"/>
      <c r="AF35" s="38"/>
      <c r="AG35" s="38"/>
      <c r="AH35" s="38"/>
      <c r="AI35" s="38"/>
      <c r="AJ35" s="38"/>
      <c r="AK35" s="203">
        <f>SUM(AK26:AK33)</f>
        <v>0</v>
      </c>
      <c r="AL35" s="202"/>
      <c r="AM35" s="202"/>
      <c r="AN35" s="202"/>
      <c r="AO35" s="204"/>
      <c r="AP35" s="36"/>
      <c r="AQ35" s="36"/>
      <c r="AR35" s="31"/>
    </row>
    <row r="36" spans="2:44" s="1" customFormat="1" ht="6.95" customHeight="1">
      <c r="B36" s="31"/>
      <c r="AR36" s="31"/>
    </row>
    <row r="37" spans="2:44" s="1" customFormat="1" ht="14.45" customHeight="1">
      <c r="B37" s="31"/>
      <c r="AR37" s="31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1"/>
      <c r="D49" s="40" t="s">
        <v>52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0" t="s">
        <v>53</v>
      </c>
      <c r="AI49" s="41"/>
      <c r="AJ49" s="41"/>
      <c r="AK49" s="41"/>
      <c r="AL49" s="41"/>
      <c r="AM49" s="41"/>
      <c r="AN49" s="41"/>
      <c r="AO49" s="41"/>
      <c r="AR49" s="31"/>
    </row>
    <row r="50" spans="2:44" ht="11.25">
      <c r="B50" s="19"/>
      <c r="AR50" s="19"/>
    </row>
    <row r="51" spans="2:44" ht="11.25">
      <c r="B51" s="19"/>
      <c r="AR51" s="19"/>
    </row>
    <row r="52" spans="2:44" ht="11.25">
      <c r="B52" s="19"/>
      <c r="AR52" s="19"/>
    </row>
    <row r="53" spans="2:44" ht="11.25">
      <c r="B53" s="19"/>
      <c r="AR53" s="19"/>
    </row>
    <row r="54" spans="2:44" ht="11.25">
      <c r="B54" s="19"/>
      <c r="AR54" s="19"/>
    </row>
    <row r="55" spans="2:44" ht="11.25">
      <c r="B55" s="19"/>
      <c r="AR55" s="19"/>
    </row>
    <row r="56" spans="2:44" ht="11.25">
      <c r="B56" s="19"/>
      <c r="AR56" s="19"/>
    </row>
    <row r="57" spans="2:44" ht="11.25">
      <c r="B57" s="19"/>
      <c r="AR57" s="19"/>
    </row>
    <row r="58" spans="2:44" ht="11.25">
      <c r="B58" s="19"/>
      <c r="AR58" s="19"/>
    </row>
    <row r="59" spans="2:44" ht="11.25">
      <c r="B59" s="19"/>
      <c r="AR59" s="19"/>
    </row>
    <row r="60" spans="2:44" s="1" customFormat="1" ht="12.75">
      <c r="B60" s="31"/>
      <c r="D60" s="42" t="s">
        <v>54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2" t="s">
        <v>55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2" t="s">
        <v>54</v>
      </c>
      <c r="AI60" s="33"/>
      <c r="AJ60" s="33"/>
      <c r="AK60" s="33"/>
      <c r="AL60" s="33"/>
      <c r="AM60" s="42" t="s">
        <v>55</v>
      </c>
      <c r="AN60" s="33"/>
      <c r="AO60" s="33"/>
      <c r="AR60" s="31"/>
    </row>
    <row r="61" spans="2:44" ht="11.25">
      <c r="B61" s="19"/>
      <c r="AR61" s="19"/>
    </row>
    <row r="62" spans="2:44" ht="11.25">
      <c r="B62" s="19"/>
      <c r="AR62" s="19"/>
    </row>
    <row r="63" spans="2:44" ht="11.25">
      <c r="B63" s="19"/>
      <c r="AR63" s="19"/>
    </row>
    <row r="64" spans="2:44" s="1" customFormat="1" ht="12.75">
      <c r="B64" s="31"/>
      <c r="D64" s="40" t="s">
        <v>56</v>
      </c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41"/>
      <c r="AH64" s="40" t="s">
        <v>57</v>
      </c>
      <c r="AI64" s="41"/>
      <c r="AJ64" s="41"/>
      <c r="AK64" s="41"/>
      <c r="AL64" s="41"/>
      <c r="AM64" s="41"/>
      <c r="AN64" s="41"/>
      <c r="AO64" s="41"/>
      <c r="AR64" s="31"/>
    </row>
    <row r="65" spans="2:44" ht="11.25">
      <c r="B65" s="19"/>
      <c r="AR65" s="19"/>
    </row>
    <row r="66" spans="2:44" ht="11.25">
      <c r="B66" s="19"/>
      <c r="AR66" s="19"/>
    </row>
    <row r="67" spans="2:44" ht="11.25">
      <c r="B67" s="19"/>
      <c r="AR67" s="19"/>
    </row>
    <row r="68" spans="2:44" ht="11.25">
      <c r="B68" s="19"/>
      <c r="AR68" s="19"/>
    </row>
    <row r="69" spans="2:44" ht="11.25">
      <c r="B69" s="19"/>
      <c r="AR69" s="19"/>
    </row>
    <row r="70" spans="2:44" ht="11.25">
      <c r="B70" s="19"/>
      <c r="AR70" s="19"/>
    </row>
    <row r="71" spans="2:44" ht="11.25">
      <c r="B71" s="19"/>
      <c r="AR71" s="19"/>
    </row>
    <row r="72" spans="2:44" ht="11.25">
      <c r="B72" s="19"/>
      <c r="AR72" s="19"/>
    </row>
    <row r="73" spans="2:44" ht="11.25">
      <c r="B73" s="19"/>
      <c r="AR73" s="19"/>
    </row>
    <row r="74" spans="2:44" ht="11.25">
      <c r="B74" s="19"/>
      <c r="AR74" s="19"/>
    </row>
    <row r="75" spans="2:44" s="1" customFormat="1" ht="12.75">
      <c r="B75" s="31"/>
      <c r="D75" s="42" t="s">
        <v>54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2" t="s">
        <v>55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2" t="s">
        <v>54</v>
      </c>
      <c r="AI75" s="33"/>
      <c r="AJ75" s="33"/>
      <c r="AK75" s="33"/>
      <c r="AL75" s="33"/>
      <c r="AM75" s="42" t="s">
        <v>55</v>
      </c>
      <c r="AN75" s="33"/>
      <c r="AO75" s="33"/>
      <c r="AR75" s="31"/>
    </row>
    <row r="76" spans="2:44" s="1" customFormat="1" ht="11.25">
      <c r="B76" s="31"/>
      <c r="AR76" s="31"/>
    </row>
    <row r="77" spans="2:44" s="1" customFormat="1" ht="6.9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31"/>
    </row>
    <row r="81" spans="2:44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31"/>
    </row>
    <row r="82" spans="2:44" s="1" customFormat="1" ht="24.95" customHeight="1">
      <c r="B82" s="31"/>
      <c r="C82" s="20" t="s">
        <v>58</v>
      </c>
      <c r="AR82" s="31"/>
    </row>
    <row r="83" spans="2:44" s="1" customFormat="1" ht="6.95" customHeight="1">
      <c r="B83" s="31"/>
      <c r="AR83" s="31"/>
    </row>
    <row r="84" spans="2:44" s="3" customFormat="1" ht="12" customHeight="1">
      <c r="B84" s="47"/>
      <c r="C84" s="26" t="s">
        <v>13</v>
      </c>
      <c r="L84" s="3" t="str">
        <f>K5</f>
        <v>20160382</v>
      </c>
      <c r="AR84" s="47"/>
    </row>
    <row r="85" spans="2:44" s="4" customFormat="1" ht="36.95" customHeight="1">
      <c r="B85" s="48"/>
      <c r="C85" s="49" t="s">
        <v>16</v>
      </c>
      <c r="L85" s="205" t="str">
        <f>K6</f>
        <v>Táborského nábřeží – oprava komunikace</v>
      </c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R85" s="48"/>
    </row>
    <row r="86" spans="2:44" s="1" customFormat="1" ht="6.95" customHeight="1">
      <c r="B86" s="31"/>
      <c r="AR86" s="31"/>
    </row>
    <row r="87" spans="2:44" s="1" customFormat="1" ht="12" customHeight="1">
      <c r="B87" s="31"/>
      <c r="C87" s="26" t="s">
        <v>20</v>
      </c>
      <c r="L87" s="50" t="str">
        <f>IF(K8="","",K8)</f>
        <v>ulice Táborského Nábřeží</v>
      </c>
      <c r="AI87" s="26" t="s">
        <v>22</v>
      </c>
      <c r="AM87" s="207" t="str">
        <f>IF(AN8="","",AN8)</f>
        <v>26. 9. 2023</v>
      </c>
      <c r="AN87" s="207"/>
      <c r="AR87" s="31"/>
    </row>
    <row r="88" spans="2:44" s="1" customFormat="1" ht="6.95" customHeight="1">
      <c r="B88" s="31"/>
      <c r="AR88" s="31"/>
    </row>
    <row r="89" spans="2:56" s="1" customFormat="1" ht="15.2" customHeight="1">
      <c r="B89" s="31"/>
      <c r="C89" s="26" t="s">
        <v>24</v>
      </c>
      <c r="L89" s="3" t="str">
        <f>IF(E11="","",E11)</f>
        <v>Brněnské komunikace a.s., Renneská tř. 787, Brno</v>
      </c>
      <c r="AI89" s="26" t="s">
        <v>30</v>
      </c>
      <c r="AM89" s="208" t="str">
        <f>IF(E17="","",E17)</f>
        <v>ŠINDLAR s.r.o.</v>
      </c>
      <c r="AN89" s="209"/>
      <c r="AO89" s="209"/>
      <c r="AP89" s="209"/>
      <c r="AR89" s="31"/>
      <c r="AS89" s="210" t="s">
        <v>59</v>
      </c>
      <c r="AT89" s="211"/>
      <c r="AU89" s="52"/>
      <c r="AV89" s="52"/>
      <c r="AW89" s="52"/>
      <c r="AX89" s="52"/>
      <c r="AY89" s="52"/>
      <c r="AZ89" s="52"/>
      <c r="BA89" s="52"/>
      <c r="BB89" s="52"/>
      <c r="BC89" s="52"/>
      <c r="BD89" s="53"/>
    </row>
    <row r="90" spans="2:56" s="1" customFormat="1" ht="15.2" customHeight="1">
      <c r="B90" s="31"/>
      <c r="C90" s="26" t="s">
        <v>28</v>
      </c>
      <c r="L90" s="3" t="str">
        <f>IF(E14="Vyplň údaj","",E14)</f>
        <v/>
      </c>
      <c r="AI90" s="26" t="s">
        <v>35</v>
      </c>
      <c r="AM90" s="208" t="str">
        <f>IF(E20="","",E20)</f>
        <v>Roman Bárta</v>
      </c>
      <c r="AN90" s="209"/>
      <c r="AO90" s="209"/>
      <c r="AP90" s="209"/>
      <c r="AR90" s="31"/>
      <c r="AS90" s="212"/>
      <c r="AT90" s="213"/>
      <c r="BD90" s="55"/>
    </row>
    <row r="91" spans="2:56" s="1" customFormat="1" ht="10.9" customHeight="1">
      <c r="B91" s="31"/>
      <c r="AR91" s="31"/>
      <c r="AS91" s="212"/>
      <c r="AT91" s="213"/>
      <c r="BD91" s="55"/>
    </row>
    <row r="92" spans="2:56" s="1" customFormat="1" ht="29.25" customHeight="1">
      <c r="B92" s="31"/>
      <c r="C92" s="214" t="s">
        <v>60</v>
      </c>
      <c r="D92" s="215"/>
      <c r="E92" s="215"/>
      <c r="F92" s="215"/>
      <c r="G92" s="215"/>
      <c r="H92" s="56"/>
      <c r="I92" s="216" t="s">
        <v>61</v>
      </c>
      <c r="J92" s="215"/>
      <c r="K92" s="215"/>
      <c r="L92" s="215"/>
      <c r="M92" s="215"/>
      <c r="N92" s="215"/>
      <c r="O92" s="215"/>
      <c r="P92" s="215"/>
      <c r="Q92" s="215"/>
      <c r="R92" s="215"/>
      <c r="S92" s="215"/>
      <c r="T92" s="215"/>
      <c r="U92" s="215"/>
      <c r="V92" s="215"/>
      <c r="W92" s="215"/>
      <c r="X92" s="215"/>
      <c r="Y92" s="215"/>
      <c r="Z92" s="215"/>
      <c r="AA92" s="215"/>
      <c r="AB92" s="215"/>
      <c r="AC92" s="215"/>
      <c r="AD92" s="215"/>
      <c r="AE92" s="215"/>
      <c r="AF92" s="215"/>
      <c r="AG92" s="217" t="s">
        <v>62</v>
      </c>
      <c r="AH92" s="215"/>
      <c r="AI92" s="215"/>
      <c r="AJ92" s="215"/>
      <c r="AK92" s="215"/>
      <c r="AL92" s="215"/>
      <c r="AM92" s="215"/>
      <c r="AN92" s="216" t="s">
        <v>63</v>
      </c>
      <c r="AO92" s="215"/>
      <c r="AP92" s="218"/>
      <c r="AQ92" s="57" t="s">
        <v>64</v>
      </c>
      <c r="AR92" s="31"/>
      <c r="AS92" s="58" t="s">
        <v>65</v>
      </c>
      <c r="AT92" s="59" t="s">
        <v>66</v>
      </c>
      <c r="AU92" s="59" t="s">
        <v>67</v>
      </c>
      <c r="AV92" s="59" t="s">
        <v>68</v>
      </c>
      <c r="AW92" s="59" t="s">
        <v>69</v>
      </c>
      <c r="AX92" s="59" t="s">
        <v>70</v>
      </c>
      <c r="AY92" s="59" t="s">
        <v>71</v>
      </c>
      <c r="AZ92" s="59" t="s">
        <v>72</v>
      </c>
      <c r="BA92" s="59" t="s">
        <v>73</v>
      </c>
      <c r="BB92" s="59" t="s">
        <v>74</v>
      </c>
      <c r="BC92" s="59" t="s">
        <v>75</v>
      </c>
      <c r="BD92" s="60" t="s">
        <v>76</v>
      </c>
    </row>
    <row r="93" spans="2:56" s="1" customFormat="1" ht="10.9" customHeight="1">
      <c r="B93" s="31"/>
      <c r="AR93" s="31"/>
      <c r="AS93" s="61"/>
      <c r="AT93" s="52"/>
      <c r="AU93" s="52"/>
      <c r="AV93" s="52"/>
      <c r="AW93" s="52"/>
      <c r="AX93" s="52"/>
      <c r="AY93" s="52"/>
      <c r="AZ93" s="52"/>
      <c r="BA93" s="52"/>
      <c r="BB93" s="52"/>
      <c r="BC93" s="52"/>
      <c r="BD93" s="53"/>
    </row>
    <row r="94" spans="2:90" s="5" customFormat="1" ht="32.45" customHeight="1">
      <c r="B94" s="62"/>
      <c r="C94" s="63" t="s">
        <v>77</v>
      </c>
      <c r="D94" s="64"/>
      <c r="E94" s="64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64"/>
      <c r="S94" s="64"/>
      <c r="T94" s="64"/>
      <c r="U94" s="6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222">
        <f>ROUND(SUM(AG95:AG96),2)</f>
        <v>0</v>
      </c>
      <c r="AH94" s="222"/>
      <c r="AI94" s="222"/>
      <c r="AJ94" s="222"/>
      <c r="AK94" s="222"/>
      <c r="AL94" s="222"/>
      <c r="AM94" s="222"/>
      <c r="AN94" s="223">
        <f>SUM(AG94,AT94)</f>
        <v>0</v>
      </c>
      <c r="AO94" s="223"/>
      <c r="AP94" s="223"/>
      <c r="AQ94" s="66" t="s">
        <v>1</v>
      </c>
      <c r="AR94" s="62"/>
      <c r="AS94" s="67">
        <f>ROUND(SUM(AS95:AS96),2)</f>
        <v>0</v>
      </c>
      <c r="AT94" s="68">
        <f>ROUND(SUM(AV94:AW94),2)</f>
        <v>0</v>
      </c>
      <c r="AU94" s="69">
        <f>ROUND(SUM(AU95:AU96),5)</f>
        <v>0</v>
      </c>
      <c r="AV94" s="68">
        <f>ROUND(AZ94*L29,2)</f>
        <v>0</v>
      </c>
      <c r="AW94" s="68">
        <f>ROUND(BA94*L30,2)</f>
        <v>0</v>
      </c>
      <c r="AX94" s="68">
        <f>ROUND(BB94*L29,2)</f>
        <v>0</v>
      </c>
      <c r="AY94" s="68">
        <f>ROUND(BC94*L30,2)</f>
        <v>0</v>
      </c>
      <c r="AZ94" s="68">
        <f>ROUND(SUM(AZ95:AZ96),2)</f>
        <v>0</v>
      </c>
      <c r="BA94" s="68">
        <f>ROUND(SUM(BA95:BA96),2)</f>
        <v>0</v>
      </c>
      <c r="BB94" s="68">
        <f>ROUND(SUM(BB95:BB96),2)</f>
        <v>0</v>
      </c>
      <c r="BC94" s="68">
        <f>ROUND(SUM(BC95:BC96),2)</f>
        <v>0</v>
      </c>
      <c r="BD94" s="70">
        <f>ROUND(SUM(BD95:BD96),2)</f>
        <v>0</v>
      </c>
      <c r="BS94" s="71" t="s">
        <v>78</v>
      </c>
      <c r="BT94" s="71" t="s">
        <v>79</v>
      </c>
      <c r="BU94" s="72" t="s">
        <v>80</v>
      </c>
      <c r="BV94" s="71" t="s">
        <v>81</v>
      </c>
      <c r="BW94" s="71" t="s">
        <v>5</v>
      </c>
      <c r="BX94" s="71" t="s">
        <v>82</v>
      </c>
      <c r="CL94" s="71" t="s">
        <v>1</v>
      </c>
    </row>
    <row r="95" spans="1:91" s="6" customFormat="1" ht="24.75" customHeight="1">
      <c r="A95" s="73" t="s">
        <v>83</v>
      </c>
      <c r="B95" s="74"/>
      <c r="C95" s="75"/>
      <c r="D95" s="221" t="s">
        <v>84</v>
      </c>
      <c r="E95" s="221"/>
      <c r="F95" s="221"/>
      <c r="G95" s="221"/>
      <c r="H95" s="221"/>
      <c r="I95" s="76"/>
      <c r="J95" s="221" t="s">
        <v>17</v>
      </c>
      <c r="K95" s="221"/>
      <c r="L95" s="221"/>
      <c r="M95" s="221"/>
      <c r="N95" s="221"/>
      <c r="O95" s="221"/>
      <c r="P95" s="221"/>
      <c r="Q95" s="221"/>
      <c r="R95" s="221"/>
      <c r="S95" s="221"/>
      <c r="T95" s="221"/>
      <c r="U95" s="221"/>
      <c r="V95" s="221"/>
      <c r="W95" s="221"/>
      <c r="X95" s="221"/>
      <c r="Y95" s="221"/>
      <c r="Z95" s="221"/>
      <c r="AA95" s="221"/>
      <c r="AB95" s="221"/>
      <c r="AC95" s="221"/>
      <c r="AD95" s="221"/>
      <c r="AE95" s="221"/>
      <c r="AF95" s="221"/>
      <c r="AG95" s="219">
        <f>'01 - Táborského nábřeží –...'!J30</f>
        <v>0</v>
      </c>
      <c r="AH95" s="220"/>
      <c r="AI95" s="220"/>
      <c r="AJ95" s="220"/>
      <c r="AK95" s="220"/>
      <c r="AL95" s="220"/>
      <c r="AM95" s="220"/>
      <c r="AN95" s="219">
        <f>SUM(AG95,AT95)</f>
        <v>0</v>
      </c>
      <c r="AO95" s="220"/>
      <c r="AP95" s="220"/>
      <c r="AQ95" s="77" t="s">
        <v>85</v>
      </c>
      <c r="AR95" s="74"/>
      <c r="AS95" s="78">
        <v>0</v>
      </c>
      <c r="AT95" s="79">
        <f>ROUND(SUM(AV95:AW95),2)</f>
        <v>0</v>
      </c>
      <c r="AU95" s="80">
        <f>'01 - Táborského nábřeží –...'!P125</f>
        <v>0</v>
      </c>
      <c r="AV95" s="79">
        <f>'01 - Táborského nábřeží –...'!J33</f>
        <v>0</v>
      </c>
      <c r="AW95" s="79">
        <f>'01 - Táborského nábřeží –...'!J34</f>
        <v>0</v>
      </c>
      <c r="AX95" s="79">
        <f>'01 - Táborského nábřeží –...'!J35</f>
        <v>0</v>
      </c>
      <c r="AY95" s="79">
        <f>'01 - Táborského nábřeží –...'!J36</f>
        <v>0</v>
      </c>
      <c r="AZ95" s="79">
        <f>'01 - Táborského nábřeží –...'!F33</f>
        <v>0</v>
      </c>
      <c r="BA95" s="79">
        <f>'01 - Táborského nábřeží –...'!F34</f>
        <v>0</v>
      </c>
      <c r="BB95" s="79">
        <f>'01 - Táborského nábřeží –...'!F35</f>
        <v>0</v>
      </c>
      <c r="BC95" s="79">
        <f>'01 - Táborského nábřeží –...'!F36</f>
        <v>0</v>
      </c>
      <c r="BD95" s="81">
        <f>'01 - Táborského nábřeží –...'!F37</f>
        <v>0</v>
      </c>
      <c r="BT95" s="82" t="s">
        <v>86</v>
      </c>
      <c r="BV95" s="82" t="s">
        <v>81</v>
      </c>
      <c r="BW95" s="82" t="s">
        <v>87</v>
      </c>
      <c r="BX95" s="82" t="s">
        <v>5</v>
      </c>
      <c r="CL95" s="82" t="s">
        <v>1</v>
      </c>
      <c r="CM95" s="82" t="s">
        <v>88</v>
      </c>
    </row>
    <row r="96" spans="1:91" s="6" customFormat="1" ht="16.5" customHeight="1">
      <c r="A96" s="73" t="s">
        <v>83</v>
      </c>
      <c r="B96" s="74"/>
      <c r="C96" s="75"/>
      <c r="D96" s="221" t="s">
        <v>89</v>
      </c>
      <c r="E96" s="221"/>
      <c r="F96" s="221"/>
      <c r="G96" s="221"/>
      <c r="H96" s="221"/>
      <c r="I96" s="76"/>
      <c r="J96" s="221" t="s">
        <v>90</v>
      </c>
      <c r="K96" s="221"/>
      <c r="L96" s="221"/>
      <c r="M96" s="221"/>
      <c r="N96" s="221"/>
      <c r="O96" s="221"/>
      <c r="P96" s="221"/>
      <c r="Q96" s="221"/>
      <c r="R96" s="221"/>
      <c r="S96" s="221"/>
      <c r="T96" s="221"/>
      <c r="U96" s="221"/>
      <c r="V96" s="221"/>
      <c r="W96" s="221"/>
      <c r="X96" s="221"/>
      <c r="Y96" s="221"/>
      <c r="Z96" s="221"/>
      <c r="AA96" s="221"/>
      <c r="AB96" s="221"/>
      <c r="AC96" s="221"/>
      <c r="AD96" s="221"/>
      <c r="AE96" s="221"/>
      <c r="AF96" s="221"/>
      <c r="AG96" s="219">
        <f>'02 - Vedlejší a ostatní n...'!J30</f>
        <v>0</v>
      </c>
      <c r="AH96" s="220"/>
      <c r="AI96" s="220"/>
      <c r="AJ96" s="220"/>
      <c r="AK96" s="220"/>
      <c r="AL96" s="220"/>
      <c r="AM96" s="220"/>
      <c r="AN96" s="219">
        <f>SUM(AG96,AT96)</f>
        <v>0</v>
      </c>
      <c r="AO96" s="220"/>
      <c r="AP96" s="220"/>
      <c r="AQ96" s="77" t="s">
        <v>85</v>
      </c>
      <c r="AR96" s="74"/>
      <c r="AS96" s="83">
        <v>0</v>
      </c>
      <c r="AT96" s="84">
        <f>ROUND(SUM(AV96:AW96),2)</f>
        <v>0</v>
      </c>
      <c r="AU96" s="85">
        <f>'02 - Vedlejší a ostatní n...'!P118</f>
        <v>0</v>
      </c>
      <c r="AV96" s="84">
        <f>'02 - Vedlejší a ostatní n...'!J33</f>
        <v>0</v>
      </c>
      <c r="AW96" s="84">
        <f>'02 - Vedlejší a ostatní n...'!J34</f>
        <v>0</v>
      </c>
      <c r="AX96" s="84">
        <f>'02 - Vedlejší a ostatní n...'!J35</f>
        <v>0</v>
      </c>
      <c r="AY96" s="84">
        <f>'02 - Vedlejší a ostatní n...'!J36</f>
        <v>0</v>
      </c>
      <c r="AZ96" s="84">
        <f>'02 - Vedlejší a ostatní n...'!F33</f>
        <v>0</v>
      </c>
      <c r="BA96" s="84">
        <f>'02 - Vedlejší a ostatní n...'!F34</f>
        <v>0</v>
      </c>
      <c r="BB96" s="84">
        <f>'02 - Vedlejší a ostatní n...'!F35</f>
        <v>0</v>
      </c>
      <c r="BC96" s="84">
        <f>'02 - Vedlejší a ostatní n...'!F36</f>
        <v>0</v>
      </c>
      <c r="BD96" s="86">
        <f>'02 - Vedlejší a ostatní n...'!F37</f>
        <v>0</v>
      </c>
      <c r="BT96" s="82" t="s">
        <v>86</v>
      </c>
      <c r="BV96" s="82" t="s">
        <v>81</v>
      </c>
      <c r="BW96" s="82" t="s">
        <v>91</v>
      </c>
      <c r="BX96" s="82" t="s">
        <v>5</v>
      </c>
      <c r="CL96" s="82" t="s">
        <v>1</v>
      </c>
      <c r="CM96" s="82" t="s">
        <v>88</v>
      </c>
    </row>
    <row r="97" spans="2:44" s="1" customFormat="1" ht="30" customHeight="1">
      <c r="B97" s="31"/>
      <c r="AR97" s="31"/>
    </row>
    <row r="98" spans="2:44" s="1" customFormat="1" ht="6.95" customHeight="1">
      <c r="B98" s="43"/>
      <c r="C98" s="44"/>
      <c r="D98" s="44"/>
      <c r="E98" s="44"/>
      <c r="F98" s="44"/>
      <c r="G98" s="44"/>
      <c r="H98" s="44"/>
      <c r="I98" s="44"/>
      <c r="J98" s="44"/>
      <c r="K98" s="44"/>
      <c r="L98" s="44"/>
      <c r="M98" s="44"/>
      <c r="N98" s="44"/>
      <c r="O98" s="44"/>
      <c r="P98" s="44"/>
      <c r="Q98" s="44"/>
      <c r="R98" s="44"/>
      <c r="S98" s="44"/>
      <c r="T98" s="44"/>
      <c r="U98" s="44"/>
      <c r="V98" s="44"/>
      <c r="W98" s="44"/>
      <c r="X98" s="44"/>
      <c r="Y98" s="44"/>
      <c r="Z98" s="44"/>
      <c r="AA98" s="44"/>
      <c r="AB98" s="44"/>
      <c r="AC98" s="44"/>
      <c r="AD98" s="44"/>
      <c r="AE98" s="44"/>
      <c r="AF98" s="44"/>
      <c r="AG98" s="44"/>
      <c r="AH98" s="44"/>
      <c r="AI98" s="44"/>
      <c r="AJ98" s="44"/>
      <c r="AK98" s="44"/>
      <c r="AL98" s="44"/>
      <c r="AM98" s="44"/>
      <c r="AN98" s="44"/>
      <c r="AO98" s="44"/>
      <c r="AP98" s="44"/>
      <c r="AQ98" s="44"/>
      <c r="AR98" s="31"/>
    </row>
  </sheetData>
  <sheetProtection algorithmName="SHA-512" hashValue="T+Rvx8UnZ3hdM2WpYKYjGcYfMLdRymEIPweGXGK7l1arRF1ydsWsBdaMCpa0gWYnY75dF/eXLakg4Zcannj4yw==" saltValue="tpiAxQIFc+PivmMTWKQxyjiNNZ6qcfX2o50hL3gSgauCBT22cGGnIItc/0mRgvvZu+ASRdCMWXpXN+Nqk06RPg==" spinCount="100000" sheet="1" objects="1" scenarios="1" formatColumns="0" formatRows="0"/>
  <mergeCells count="46">
    <mergeCell ref="AR2:BE2"/>
    <mergeCell ref="AN96:AP96"/>
    <mergeCell ref="AG96:AM96"/>
    <mergeCell ref="D96:H96"/>
    <mergeCell ref="J96:AF96"/>
    <mergeCell ref="AG94:AM94"/>
    <mergeCell ref="AN94:AP9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L85:AJ85"/>
    <mergeCell ref="AM87:AN87"/>
    <mergeCell ref="AM89:AP89"/>
    <mergeCell ref="AS89:AT91"/>
    <mergeCell ref="AM90:AP9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95" location="'01 - Táborského nábřeží –...'!C2" display="/"/>
    <hyperlink ref="A96" location="'02 - Vedlejší a ostatní n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281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87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92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4" t="str">
        <f>'Rekapitulace stavby'!K6</f>
        <v>Táborského nábřeží – oprava komunikace</v>
      </c>
      <c r="F7" s="225"/>
      <c r="G7" s="225"/>
      <c r="H7" s="225"/>
      <c r="L7" s="19"/>
    </row>
    <row r="8" spans="2:12" s="1" customFormat="1" ht="12" customHeight="1">
      <c r="B8" s="31"/>
      <c r="D8" s="26" t="s">
        <v>93</v>
      </c>
      <c r="L8" s="31"/>
    </row>
    <row r="9" spans="2:12" s="1" customFormat="1" ht="16.5" customHeight="1">
      <c r="B9" s="31"/>
      <c r="E9" s="205" t="s">
        <v>94</v>
      </c>
      <c r="F9" s="226"/>
      <c r="G9" s="226"/>
      <c r="H9" s="226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21</v>
      </c>
      <c r="I12" s="26" t="s">
        <v>22</v>
      </c>
      <c r="J12" s="51" t="str">
        <f>'Rekapitulace stavby'!AN8</f>
        <v>26. 9. 2023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">
        <v>1</v>
      </c>
      <c r="L14" s="31"/>
    </row>
    <row r="15" spans="2:12" s="1" customFormat="1" ht="18" customHeight="1">
      <c r="B15" s="31"/>
      <c r="E15" s="24" t="s">
        <v>26</v>
      </c>
      <c r="I15" s="26" t="s">
        <v>27</v>
      </c>
      <c r="J15" s="24" t="s">
        <v>1</v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7" t="str">
        <f>'Rekapitulace stavby'!E14</f>
        <v>Vyplň údaj</v>
      </c>
      <c r="F18" s="189"/>
      <c r="G18" s="189"/>
      <c r="H18" s="189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">
        <v>31</v>
      </c>
      <c r="L20" s="31"/>
    </row>
    <row r="21" spans="2:12" s="1" customFormat="1" ht="18" customHeight="1">
      <c r="B21" s="31"/>
      <c r="E21" s="24" t="s">
        <v>32</v>
      </c>
      <c r="I21" s="26" t="s">
        <v>27</v>
      </c>
      <c r="J21" s="24" t="s">
        <v>33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35</v>
      </c>
      <c r="I23" s="26" t="s">
        <v>25</v>
      </c>
      <c r="J23" s="24" t="s">
        <v>1</v>
      </c>
      <c r="L23" s="31"/>
    </row>
    <row r="24" spans="2:12" s="1" customFormat="1" ht="18" customHeight="1">
      <c r="B24" s="31"/>
      <c r="E24" s="24" t="s">
        <v>36</v>
      </c>
      <c r="I24" s="26" t="s">
        <v>27</v>
      </c>
      <c r="J24" s="24" t="s">
        <v>1</v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71.25" customHeight="1">
      <c r="B27" s="88"/>
      <c r="E27" s="194" t="s">
        <v>38</v>
      </c>
      <c r="F27" s="194"/>
      <c r="G27" s="194"/>
      <c r="H27" s="194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ROUND(J125,2)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ROUND((SUM(BE125:BE280)),2)</f>
        <v>0</v>
      </c>
      <c r="I33" s="91">
        <v>0.21</v>
      </c>
      <c r="J33" s="90">
        <f>ROUND(((SUM(BE125:BE280))*I33),2)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ROUND((SUM(BF125:BF280)),2)</f>
        <v>0</v>
      </c>
      <c r="I34" s="91">
        <v>0.15</v>
      </c>
      <c r="J34" s="90">
        <f>ROUND(((SUM(BF125:BF280))*I34),2)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ROUND((SUM(BG125:BG280)),2)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ROUND((SUM(BH125:BH280)),2)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ROUND((SUM(BI125:BI280)),2)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4" t="str">
        <f>E7</f>
        <v>Táborského nábřeží – oprava komunikace</v>
      </c>
      <c r="F85" s="225"/>
      <c r="G85" s="225"/>
      <c r="H85" s="225"/>
      <c r="L85" s="31"/>
    </row>
    <row r="86" spans="2:12" s="1" customFormat="1" ht="12" customHeight="1">
      <c r="B86" s="31"/>
      <c r="C86" s="26" t="s">
        <v>93</v>
      </c>
      <c r="L86" s="31"/>
    </row>
    <row r="87" spans="2:12" s="1" customFormat="1" ht="16.5" customHeight="1">
      <c r="B87" s="31"/>
      <c r="E87" s="205" t="str">
        <f>E9</f>
        <v>01 - Táborského nábřeží – oprava komunikace</v>
      </c>
      <c r="F87" s="226"/>
      <c r="G87" s="226"/>
      <c r="H87" s="226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>ulice Táborského Nábřeží</v>
      </c>
      <c r="I89" s="26" t="s">
        <v>22</v>
      </c>
      <c r="J89" s="51" t="str">
        <f>IF(J12="","",J12)</f>
        <v>26. 9. 2023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Brněnské komunikace a.s., Renneská tř. 787, Brno</v>
      </c>
      <c r="I91" s="26" t="s">
        <v>30</v>
      </c>
      <c r="J91" s="29" t="str">
        <f>E21</f>
        <v>ŠINDLAR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35</v>
      </c>
      <c r="J92" s="29" t="str">
        <f>E24</f>
        <v>Roman Bárta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96</v>
      </c>
      <c r="D94" s="92"/>
      <c r="E94" s="92"/>
      <c r="F94" s="92"/>
      <c r="G94" s="92"/>
      <c r="H94" s="92"/>
      <c r="I94" s="92"/>
      <c r="J94" s="101" t="s">
        <v>97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98</v>
      </c>
      <c r="J96" s="65">
        <f>J125</f>
        <v>0</v>
      </c>
      <c r="L96" s="31"/>
      <c r="AU96" s="16" t="s">
        <v>99</v>
      </c>
    </row>
    <row r="97" spans="2:12" s="8" customFormat="1" ht="24.95" customHeight="1">
      <c r="B97" s="103"/>
      <c r="D97" s="104" t="s">
        <v>100</v>
      </c>
      <c r="E97" s="105"/>
      <c r="F97" s="105"/>
      <c r="G97" s="105"/>
      <c r="H97" s="105"/>
      <c r="I97" s="105"/>
      <c r="J97" s="106">
        <f>J126</f>
        <v>0</v>
      </c>
      <c r="L97" s="103"/>
    </row>
    <row r="98" spans="2:12" s="9" customFormat="1" ht="19.9" customHeight="1">
      <c r="B98" s="107"/>
      <c r="D98" s="108" t="s">
        <v>101</v>
      </c>
      <c r="E98" s="109"/>
      <c r="F98" s="109"/>
      <c r="G98" s="109"/>
      <c r="H98" s="109"/>
      <c r="I98" s="109"/>
      <c r="J98" s="110">
        <f>J127</f>
        <v>0</v>
      </c>
      <c r="L98" s="107"/>
    </row>
    <row r="99" spans="2:12" s="9" customFormat="1" ht="19.9" customHeight="1">
      <c r="B99" s="107"/>
      <c r="D99" s="108" t="s">
        <v>102</v>
      </c>
      <c r="E99" s="109"/>
      <c r="F99" s="109"/>
      <c r="G99" s="109"/>
      <c r="H99" s="109"/>
      <c r="I99" s="109"/>
      <c r="J99" s="110">
        <f>J193</f>
        <v>0</v>
      </c>
      <c r="L99" s="107"/>
    </row>
    <row r="100" spans="2:12" s="9" customFormat="1" ht="19.9" customHeight="1">
      <c r="B100" s="107"/>
      <c r="D100" s="108" t="s">
        <v>103</v>
      </c>
      <c r="E100" s="109"/>
      <c r="F100" s="109"/>
      <c r="G100" s="109"/>
      <c r="H100" s="109"/>
      <c r="I100" s="109"/>
      <c r="J100" s="110">
        <f>J198</f>
        <v>0</v>
      </c>
      <c r="L100" s="107"/>
    </row>
    <row r="101" spans="2:12" s="9" customFormat="1" ht="19.9" customHeight="1">
      <c r="B101" s="107"/>
      <c r="D101" s="108" t="s">
        <v>104</v>
      </c>
      <c r="E101" s="109"/>
      <c r="F101" s="109"/>
      <c r="G101" s="109"/>
      <c r="H101" s="109"/>
      <c r="I101" s="109"/>
      <c r="J101" s="110">
        <f>J202</f>
        <v>0</v>
      </c>
      <c r="L101" s="107"/>
    </row>
    <row r="102" spans="2:12" s="9" customFormat="1" ht="19.9" customHeight="1">
      <c r="B102" s="107"/>
      <c r="D102" s="108" t="s">
        <v>105</v>
      </c>
      <c r="E102" s="109"/>
      <c r="F102" s="109"/>
      <c r="G102" s="109"/>
      <c r="H102" s="109"/>
      <c r="I102" s="109"/>
      <c r="J102" s="110">
        <f>J240</f>
        <v>0</v>
      </c>
      <c r="L102" s="107"/>
    </row>
    <row r="103" spans="2:12" s="9" customFormat="1" ht="19.9" customHeight="1">
      <c r="B103" s="107"/>
      <c r="D103" s="108" t="s">
        <v>106</v>
      </c>
      <c r="E103" s="109"/>
      <c r="F103" s="109"/>
      <c r="G103" s="109"/>
      <c r="H103" s="109"/>
      <c r="I103" s="109"/>
      <c r="J103" s="110">
        <f>J243</f>
        <v>0</v>
      </c>
      <c r="L103" s="107"/>
    </row>
    <row r="104" spans="2:12" s="9" customFormat="1" ht="19.9" customHeight="1">
      <c r="B104" s="107"/>
      <c r="D104" s="108" t="s">
        <v>107</v>
      </c>
      <c r="E104" s="109"/>
      <c r="F104" s="109"/>
      <c r="G104" s="109"/>
      <c r="H104" s="109"/>
      <c r="I104" s="109"/>
      <c r="J104" s="110">
        <f>J272</f>
        <v>0</v>
      </c>
      <c r="L104" s="107"/>
    </row>
    <row r="105" spans="2:12" s="9" customFormat="1" ht="19.9" customHeight="1">
      <c r="B105" s="107"/>
      <c r="D105" s="108" t="s">
        <v>108</v>
      </c>
      <c r="E105" s="109"/>
      <c r="F105" s="109"/>
      <c r="G105" s="109"/>
      <c r="H105" s="109"/>
      <c r="I105" s="109"/>
      <c r="J105" s="110">
        <f>J279</f>
        <v>0</v>
      </c>
      <c r="L105" s="107"/>
    </row>
    <row r="106" spans="2:12" s="1" customFormat="1" ht="21.75" customHeight="1">
      <c r="B106" s="31"/>
      <c r="L106" s="31"/>
    </row>
    <row r="107" spans="2:12" s="1" customFormat="1" ht="6.95" customHeight="1">
      <c r="B107" s="43"/>
      <c r="C107" s="44"/>
      <c r="D107" s="44"/>
      <c r="E107" s="44"/>
      <c r="F107" s="44"/>
      <c r="G107" s="44"/>
      <c r="H107" s="44"/>
      <c r="I107" s="44"/>
      <c r="J107" s="44"/>
      <c r="K107" s="44"/>
      <c r="L107" s="31"/>
    </row>
    <row r="111" spans="2:12" s="1" customFormat="1" ht="6.95" customHeight="1"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31"/>
    </row>
    <row r="112" spans="2:12" s="1" customFormat="1" ht="24.95" customHeight="1">
      <c r="B112" s="31"/>
      <c r="C112" s="20" t="s">
        <v>109</v>
      </c>
      <c r="L112" s="31"/>
    </row>
    <row r="113" spans="2:12" s="1" customFormat="1" ht="6.95" customHeight="1">
      <c r="B113" s="31"/>
      <c r="L113" s="31"/>
    </row>
    <row r="114" spans="2:12" s="1" customFormat="1" ht="12" customHeight="1">
      <c r="B114" s="31"/>
      <c r="C114" s="26" t="s">
        <v>16</v>
      </c>
      <c r="L114" s="31"/>
    </row>
    <row r="115" spans="2:12" s="1" customFormat="1" ht="16.5" customHeight="1">
      <c r="B115" s="31"/>
      <c r="E115" s="224" t="str">
        <f>E7</f>
        <v>Táborského nábřeží – oprava komunikace</v>
      </c>
      <c r="F115" s="225"/>
      <c r="G115" s="225"/>
      <c r="H115" s="225"/>
      <c r="L115" s="31"/>
    </row>
    <row r="116" spans="2:12" s="1" customFormat="1" ht="12" customHeight="1">
      <c r="B116" s="31"/>
      <c r="C116" s="26" t="s">
        <v>93</v>
      </c>
      <c r="L116" s="31"/>
    </row>
    <row r="117" spans="2:12" s="1" customFormat="1" ht="16.5" customHeight="1">
      <c r="B117" s="31"/>
      <c r="E117" s="205" t="str">
        <f>E9</f>
        <v>01 - Táborského nábřeží – oprava komunikace</v>
      </c>
      <c r="F117" s="226"/>
      <c r="G117" s="226"/>
      <c r="H117" s="226"/>
      <c r="L117" s="31"/>
    </row>
    <row r="118" spans="2:12" s="1" customFormat="1" ht="6.95" customHeight="1">
      <c r="B118" s="31"/>
      <c r="L118" s="31"/>
    </row>
    <row r="119" spans="2:12" s="1" customFormat="1" ht="12" customHeight="1">
      <c r="B119" s="31"/>
      <c r="C119" s="26" t="s">
        <v>20</v>
      </c>
      <c r="F119" s="24" t="str">
        <f>F12</f>
        <v>ulice Táborského Nábřeží</v>
      </c>
      <c r="I119" s="26" t="s">
        <v>22</v>
      </c>
      <c r="J119" s="51" t="str">
        <f>IF(J12="","",J12)</f>
        <v>26. 9. 2023</v>
      </c>
      <c r="L119" s="31"/>
    </row>
    <row r="120" spans="2:12" s="1" customFormat="1" ht="6.95" customHeight="1">
      <c r="B120" s="31"/>
      <c r="L120" s="31"/>
    </row>
    <row r="121" spans="2:12" s="1" customFormat="1" ht="15.2" customHeight="1">
      <c r="B121" s="31"/>
      <c r="C121" s="26" t="s">
        <v>24</v>
      </c>
      <c r="F121" s="24" t="str">
        <f>E15</f>
        <v>Brněnské komunikace a.s., Renneská tř. 787, Brno</v>
      </c>
      <c r="I121" s="26" t="s">
        <v>30</v>
      </c>
      <c r="J121" s="29" t="str">
        <f>E21</f>
        <v>ŠINDLAR s.r.o.</v>
      </c>
      <c r="L121" s="31"/>
    </row>
    <row r="122" spans="2:12" s="1" customFormat="1" ht="15.2" customHeight="1">
      <c r="B122" s="31"/>
      <c r="C122" s="26" t="s">
        <v>28</v>
      </c>
      <c r="F122" s="24" t="str">
        <f>IF(E18="","",E18)</f>
        <v>Vyplň údaj</v>
      </c>
      <c r="I122" s="26" t="s">
        <v>35</v>
      </c>
      <c r="J122" s="29" t="str">
        <f>E24</f>
        <v>Roman Bárta</v>
      </c>
      <c r="L122" s="31"/>
    </row>
    <row r="123" spans="2:12" s="1" customFormat="1" ht="10.35" customHeight="1">
      <c r="B123" s="31"/>
      <c r="L123" s="31"/>
    </row>
    <row r="124" spans="2:20" s="10" customFormat="1" ht="29.25" customHeight="1">
      <c r="B124" s="111"/>
      <c r="C124" s="112" t="s">
        <v>110</v>
      </c>
      <c r="D124" s="113" t="s">
        <v>64</v>
      </c>
      <c r="E124" s="113" t="s">
        <v>60</v>
      </c>
      <c r="F124" s="113" t="s">
        <v>61</v>
      </c>
      <c r="G124" s="113" t="s">
        <v>111</v>
      </c>
      <c r="H124" s="113" t="s">
        <v>112</v>
      </c>
      <c r="I124" s="113" t="s">
        <v>113</v>
      </c>
      <c r="J124" s="113" t="s">
        <v>97</v>
      </c>
      <c r="K124" s="114" t="s">
        <v>114</v>
      </c>
      <c r="L124" s="111"/>
      <c r="M124" s="58" t="s">
        <v>1</v>
      </c>
      <c r="N124" s="59" t="s">
        <v>43</v>
      </c>
      <c r="O124" s="59" t="s">
        <v>115</v>
      </c>
      <c r="P124" s="59" t="s">
        <v>116</v>
      </c>
      <c r="Q124" s="59" t="s">
        <v>117</v>
      </c>
      <c r="R124" s="59" t="s">
        <v>118</v>
      </c>
      <c r="S124" s="59" t="s">
        <v>119</v>
      </c>
      <c r="T124" s="60" t="s">
        <v>120</v>
      </c>
    </row>
    <row r="125" spans="2:63" s="1" customFormat="1" ht="22.9" customHeight="1">
      <c r="B125" s="31"/>
      <c r="C125" s="63" t="s">
        <v>121</v>
      </c>
      <c r="J125" s="115">
        <f>BK125</f>
        <v>0</v>
      </c>
      <c r="L125" s="31"/>
      <c r="M125" s="61"/>
      <c r="N125" s="52"/>
      <c r="O125" s="52"/>
      <c r="P125" s="116">
        <f>P126</f>
        <v>0</v>
      </c>
      <c r="Q125" s="52"/>
      <c r="R125" s="116">
        <f>R126</f>
        <v>164.65275152</v>
      </c>
      <c r="S125" s="52"/>
      <c r="T125" s="117">
        <f>T126</f>
        <v>1736.2010399999997</v>
      </c>
      <c r="AT125" s="16" t="s">
        <v>78</v>
      </c>
      <c r="AU125" s="16" t="s">
        <v>99</v>
      </c>
      <c r="BK125" s="118">
        <f>BK126</f>
        <v>0</v>
      </c>
    </row>
    <row r="126" spans="2:63" s="11" customFormat="1" ht="25.9" customHeight="1">
      <c r="B126" s="119"/>
      <c r="D126" s="120" t="s">
        <v>78</v>
      </c>
      <c r="E126" s="121" t="s">
        <v>122</v>
      </c>
      <c r="F126" s="121" t="s">
        <v>123</v>
      </c>
      <c r="I126" s="122"/>
      <c r="J126" s="123">
        <f>BK126</f>
        <v>0</v>
      </c>
      <c r="L126" s="119"/>
      <c r="M126" s="124"/>
      <c r="P126" s="125">
        <f>P127+P193+P198+P202+P240+P243+P272+P279</f>
        <v>0</v>
      </c>
      <c r="R126" s="125">
        <f>R127+R193+R198+R202+R240+R243+R272+R279</f>
        <v>164.65275152</v>
      </c>
      <c r="T126" s="126">
        <f>T127+T193+T198+T202+T240+T243+T272+T279</f>
        <v>1736.2010399999997</v>
      </c>
      <c r="AR126" s="120" t="s">
        <v>86</v>
      </c>
      <c r="AT126" s="127" t="s">
        <v>78</v>
      </c>
      <c r="AU126" s="127" t="s">
        <v>79</v>
      </c>
      <c r="AY126" s="120" t="s">
        <v>124</v>
      </c>
      <c r="BK126" s="128">
        <f>BK127+BK193+BK198+BK202+BK240+BK243+BK272+BK279</f>
        <v>0</v>
      </c>
    </row>
    <row r="127" spans="2:63" s="11" customFormat="1" ht="22.9" customHeight="1">
      <c r="B127" s="119"/>
      <c r="D127" s="120" t="s">
        <v>78</v>
      </c>
      <c r="E127" s="129" t="s">
        <v>86</v>
      </c>
      <c r="F127" s="129" t="s">
        <v>125</v>
      </c>
      <c r="I127" s="122"/>
      <c r="J127" s="130">
        <f>BK127</f>
        <v>0</v>
      </c>
      <c r="L127" s="119"/>
      <c r="M127" s="124"/>
      <c r="P127" s="125">
        <f>SUM(P128:P192)</f>
        <v>0</v>
      </c>
      <c r="R127" s="125">
        <f>SUM(R128:R192)</f>
        <v>0.11317334000000001</v>
      </c>
      <c r="T127" s="126">
        <f>SUM(T128:T192)</f>
        <v>1736.2010399999997</v>
      </c>
      <c r="AR127" s="120" t="s">
        <v>86</v>
      </c>
      <c r="AT127" s="127" t="s">
        <v>78</v>
      </c>
      <c r="AU127" s="127" t="s">
        <v>86</v>
      </c>
      <c r="AY127" s="120" t="s">
        <v>124</v>
      </c>
      <c r="BK127" s="128">
        <f>SUM(BK128:BK192)</f>
        <v>0</v>
      </c>
    </row>
    <row r="128" spans="2:65" s="1" customFormat="1" ht="66.75" customHeight="1">
      <c r="B128" s="31"/>
      <c r="C128" s="131" t="s">
        <v>86</v>
      </c>
      <c r="D128" s="131" t="s">
        <v>126</v>
      </c>
      <c r="E128" s="132" t="s">
        <v>127</v>
      </c>
      <c r="F128" s="133" t="s">
        <v>128</v>
      </c>
      <c r="G128" s="134" t="s">
        <v>129</v>
      </c>
      <c r="H128" s="135">
        <v>918.931</v>
      </c>
      <c r="I128" s="136"/>
      <c r="J128" s="137">
        <f>ROUND(I128*H128,2)</f>
        <v>0</v>
      </c>
      <c r="K128" s="133" t="s">
        <v>130</v>
      </c>
      <c r="L128" s="31"/>
      <c r="M128" s="138" t="s">
        <v>1</v>
      </c>
      <c r="N128" s="139" t="s">
        <v>44</v>
      </c>
      <c r="P128" s="140">
        <f>O128*H128</f>
        <v>0</v>
      </c>
      <c r="Q128" s="140">
        <v>0</v>
      </c>
      <c r="R128" s="140">
        <f>Q128*H128</f>
        <v>0</v>
      </c>
      <c r="S128" s="140">
        <v>0.29</v>
      </c>
      <c r="T128" s="141">
        <f>S128*H128</f>
        <v>266.48999</v>
      </c>
      <c r="AR128" s="142" t="s">
        <v>131</v>
      </c>
      <c r="AT128" s="142" t="s">
        <v>126</v>
      </c>
      <c r="AU128" s="142" t="s">
        <v>88</v>
      </c>
      <c r="AY128" s="16" t="s">
        <v>124</v>
      </c>
      <c r="BE128" s="143">
        <f>IF(N128="základní",J128,0)</f>
        <v>0</v>
      </c>
      <c r="BF128" s="143">
        <f>IF(N128="snížená",J128,0)</f>
        <v>0</v>
      </c>
      <c r="BG128" s="143">
        <f>IF(N128="zákl. přenesená",J128,0)</f>
        <v>0</v>
      </c>
      <c r="BH128" s="143">
        <f>IF(N128="sníž. přenesená",J128,0)</f>
        <v>0</v>
      </c>
      <c r="BI128" s="143">
        <f>IF(N128="nulová",J128,0)</f>
        <v>0</v>
      </c>
      <c r="BJ128" s="16" t="s">
        <v>86</v>
      </c>
      <c r="BK128" s="143">
        <f>ROUND(I128*H128,2)</f>
        <v>0</v>
      </c>
      <c r="BL128" s="16" t="s">
        <v>131</v>
      </c>
      <c r="BM128" s="142" t="s">
        <v>132</v>
      </c>
    </row>
    <row r="129" spans="2:47" s="1" customFormat="1" ht="19.5">
      <c r="B129" s="31"/>
      <c r="D129" s="144" t="s">
        <v>133</v>
      </c>
      <c r="F129" s="145" t="s">
        <v>134</v>
      </c>
      <c r="I129" s="146"/>
      <c r="L129" s="31"/>
      <c r="M129" s="147"/>
      <c r="T129" s="55"/>
      <c r="AT129" s="16" t="s">
        <v>133</v>
      </c>
      <c r="AU129" s="16" t="s">
        <v>88</v>
      </c>
    </row>
    <row r="130" spans="2:51" s="12" customFormat="1" ht="11.25">
      <c r="B130" s="148"/>
      <c r="D130" s="144" t="s">
        <v>135</v>
      </c>
      <c r="E130" s="149" t="s">
        <v>1</v>
      </c>
      <c r="F130" s="150" t="s">
        <v>136</v>
      </c>
      <c r="H130" s="149" t="s">
        <v>1</v>
      </c>
      <c r="I130" s="151"/>
      <c r="L130" s="148"/>
      <c r="M130" s="152"/>
      <c r="T130" s="153"/>
      <c r="AT130" s="149" t="s">
        <v>135</v>
      </c>
      <c r="AU130" s="149" t="s">
        <v>88</v>
      </c>
      <c r="AV130" s="12" t="s">
        <v>86</v>
      </c>
      <c r="AW130" s="12" t="s">
        <v>34</v>
      </c>
      <c r="AX130" s="12" t="s">
        <v>79</v>
      </c>
      <c r="AY130" s="149" t="s">
        <v>124</v>
      </c>
    </row>
    <row r="131" spans="2:51" s="13" customFormat="1" ht="11.25">
      <c r="B131" s="154"/>
      <c r="D131" s="144" t="s">
        <v>135</v>
      </c>
      <c r="E131" s="155" t="s">
        <v>1</v>
      </c>
      <c r="F131" s="156" t="s">
        <v>137</v>
      </c>
      <c r="H131" s="157">
        <v>1291.16</v>
      </c>
      <c r="I131" s="158"/>
      <c r="L131" s="154"/>
      <c r="M131" s="159"/>
      <c r="T131" s="160"/>
      <c r="AT131" s="155" t="s">
        <v>135</v>
      </c>
      <c r="AU131" s="155" t="s">
        <v>88</v>
      </c>
      <c r="AV131" s="13" t="s">
        <v>88</v>
      </c>
      <c r="AW131" s="13" t="s">
        <v>34</v>
      </c>
      <c r="AX131" s="13" t="s">
        <v>79</v>
      </c>
      <c r="AY131" s="155" t="s">
        <v>124</v>
      </c>
    </row>
    <row r="132" spans="2:51" s="13" customFormat="1" ht="11.25">
      <c r="B132" s="154"/>
      <c r="D132" s="144" t="s">
        <v>135</v>
      </c>
      <c r="E132" s="155" t="s">
        <v>1</v>
      </c>
      <c r="F132" s="156" t="s">
        <v>138</v>
      </c>
      <c r="H132" s="157">
        <v>-372.229</v>
      </c>
      <c r="I132" s="158"/>
      <c r="L132" s="154"/>
      <c r="M132" s="159"/>
      <c r="T132" s="160"/>
      <c r="AT132" s="155" t="s">
        <v>135</v>
      </c>
      <c r="AU132" s="155" t="s">
        <v>88</v>
      </c>
      <c r="AV132" s="13" t="s">
        <v>88</v>
      </c>
      <c r="AW132" s="13" t="s">
        <v>34</v>
      </c>
      <c r="AX132" s="13" t="s">
        <v>79</v>
      </c>
      <c r="AY132" s="155" t="s">
        <v>124</v>
      </c>
    </row>
    <row r="133" spans="2:51" s="14" customFormat="1" ht="11.25">
      <c r="B133" s="161"/>
      <c r="D133" s="144" t="s">
        <v>135</v>
      </c>
      <c r="E133" s="162" t="s">
        <v>1</v>
      </c>
      <c r="F133" s="163" t="s">
        <v>139</v>
      </c>
      <c r="H133" s="164">
        <v>918.931</v>
      </c>
      <c r="I133" s="165"/>
      <c r="L133" s="161"/>
      <c r="M133" s="166"/>
      <c r="T133" s="167"/>
      <c r="AT133" s="162" t="s">
        <v>135</v>
      </c>
      <c r="AU133" s="162" t="s">
        <v>88</v>
      </c>
      <c r="AV133" s="14" t="s">
        <v>131</v>
      </c>
      <c r="AW133" s="14" t="s">
        <v>34</v>
      </c>
      <c r="AX133" s="14" t="s">
        <v>86</v>
      </c>
      <c r="AY133" s="162" t="s">
        <v>124</v>
      </c>
    </row>
    <row r="134" spans="2:65" s="1" customFormat="1" ht="66.75" customHeight="1">
      <c r="B134" s="31"/>
      <c r="C134" s="131" t="s">
        <v>88</v>
      </c>
      <c r="D134" s="131" t="s">
        <v>126</v>
      </c>
      <c r="E134" s="132" t="s">
        <v>140</v>
      </c>
      <c r="F134" s="133" t="s">
        <v>141</v>
      </c>
      <c r="G134" s="134" t="s">
        <v>129</v>
      </c>
      <c r="H134" s="135">
        <v>918.931</v>
      </c>
      <c r="I134" s="136"/>
      <c r="J134" s="137">
        <f>ROUND(I134*H134,2)</f>
        <v>0</v>
      </c>
      <c r="K134" s="133" t="s">
        <v>130</v>
      </c>
      <c r="L134" s="31"/>
      <c r="M134" s="138" t="s">
        <v>1</v>
      </c>
      <c r="N134" s="139" t="s">
        <v>44</v>
      </c>
      <c r="P134" s="140">
        <f>O134*H134</f>
        <v>0</v>
      </c>
      <c r="Q134" s="140">
        <v>0</v>
      </c>
      <c r="R134" s="140">
        <f>Q134*H134</f>
        <v>0</v>
      </c>
      <c r="S134" s="140">
        <v>0.58</v>
      </c>
      <c r="T134" s="141">
        <f>S134*H134</f>
        <v>532.97998</v>
      </c>
      <c r="AR134" s="142" t="s">
        <v>131</v>
      </c>
      <c r="AT134" s="142" t="s">
        <v>126</v>
      </c>
      <c r="AU134" s="142" t="s">
        <v>88</v>
      </c>
      <c r="AY134" s="16" t="s">
        <v>124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86</v>
      </c>
      <c r="BK134" s="143">
        <f>ROUND(I134*H134,2)</f>
        <v>0</v>
      </c>
      <c r="BL134" s="16" t="s">
        <v>131</v>
      </c>
      <c r="BM134" s="142" t="s">
        <v>142</v>
      </c>
    </row>
    <row r="135" spans="2:51" s="12" customFormat="1" ht="11.25">
      <c r="B135" s="148"/>
      <c r="D135" s="144" t="s">
        <v>135</v>
      </c>
      <c r="E135" s="149" t="s">
        <v>1</v>
      </c>
      <c r="F135" s="150" t="s">
        <v>136</v>
      </c>
      <c r="H135" s="149" t="s">
        <v>1</v>
      </c>
      <c r="I135" s="151"/>
      <c r="L135" s="148"/>
      <c r="M135" s="152"/>
      <c r="T135" s="153"/>
      <c r="AT135" s="149" t="s">
        <v>135</v>
      </c>
      <c r="AU135" s="149" t="s">
        <v>88</v>
      </c>
      <c r="AV135" s="12" t="s">
        <v>86</v>
      </c>
      <c r="AW135" s="12" t="s">
        <v>34</v>
      </c>
      <c r="AX135" s="12" t="s">
        <v>79</v>
      </c>
      <c r="AY135" s="149" t="s">
        <v>124</v>
      </c>
    </row>
    <row r="136" spans="2:51" s="13" customFormat="1" ht="11.25">
      <c r="B136" s="154"/>
      <c r="D136" s="144" t="s">
        <v>135</v>
      </c>
      <c r="E136" s="155" t="s">
        <v>1</v>
      </c>
      <c r="F136" s="156" t="s">
        <v>137</v>
      </c>
      <c r="H136" s="157">
        <v>1291.16</v>
      </c>
      <c r="I136" s="158"/>
      <c r="L136" s="154"/>
      <c r="M136" s="159"/>
      <c r="T136" s="160"/>
      <c r="AT136" s="155" t="s">
        <v>135</v>
      </c>
      <c r="AU136" s="155" t="s">
        <v>88</v>
      </c>
      <c r="AV136" s="13" t="s">
        <v>88</v>
      </c>
      <c r="AW136" s="13" t="s">
        <v>34</v>
      </c>
      <c r="AX136" s="13" t="s">
        <v>79</v>
      </c>
      <c r="AY136" s="155" t="s">
        <v>124</v>
      </c>
    </row>
    <row r="137" spans="2:51" s="13" customFormat="1" ht="11.25">
      <c r="B137" s="154"/>
      <c r="D137" s="144" t="s">
        <v>135</v>
      </c>
      <c r="E137" s="155" t="s">
        <v>1</v>
      </c>
      <c r="F137" s="156" t="s">
        <v>138</v>
      </c>
      <c r="H137" s="157">
        <v>-372.229</v>
      </c>
      <c r="I137" s="158"/>
      <c r="L137" s="154"/>
      <c r="M137" s="159"/>
      <c r="T137" s="160"/>
      <c r="AT137" s="155" t="s">
        <v>135</v>
      </c>
      <c r="AU137" s="155" t="s">
        <v>88</v>
      </c>
      <c r="AV137" s="13" t="s">
        <v>88</v>
      </c>
      <c r="AW137" s="13" t="s">
        <v>34</v>
      </c>
      <c r="AX137" s="13" t="s">
        <v>79</v>
      </c>
      <c r="AY137" s="155" t="s">
        <v>124</v>
      </c>
    </row>
    <row r="138" spans="2:51" s="14" customFormat="1" ht="11.25">
      <c r="B138" s="161"/>
      <c r="D138" s="144" t="s">
        <v>135</v>
      </c>
      <c r="E138" s="162" t="s">
        <v>1</v>
      </c>
      <c r="F138" s="163" t="s">
        <v>139</v>
      </c>
      <c r="H138" s="164">
        <v>918.931</v>
      </c>
      <c r="I138" s="165"/>
      <c r="L138" s="161"/>
      <c r="M138" s="166"/>
      <c r="T138" s="167"/>
      <c r="AT138" s="162" t="s">
        <v>135</v>
      </c>
      <c r="AU138" s="162" t="s">
        <v>88</v>
      </c>
      <c r="AV138" s="14" t="s">
        <v>131</v>
      </c>
      <c r="AW138" s="14" t="s">
        <v>34</v>
      </c>
      <c r="AX138" s="14" t="s">
        <v>86</v>
      </c>
      <c r="AY138" s="162" t="s">
        <v>124</v>
      </c>
    </row>
    <row r="139" spans="2:65" s="1" customFormat="1" ht="62.65" customHeight="1">
      <c r="B139" s="31"/>
      <c r="C139" s="131" t="s">
        <v>143</v>
      </c>
      <c r="D139" s="131" t="s">
        <v>126</v>
      </c>
      <c r="E139" s="132" t="s">
        <v>144</v>
      </c>
      <c r="F139" s="133" t="s">
        <v>145</v>
      </c>
      <c r="G139" s="134" t="s">
        <v>129</v>
      </c>
      <c r="H139" s="135">
        <v>926.371</v>
      </c>
      <c r="I139" s="136"/>
      <c r="J139" s="137">
        <f>ROUND(I139*H139,2)</f>
        <v>0</v>
      </c>
      <c r="K139" s="133" t="s">
        <v>130</v>
      </c>
      <c r="L139" s="31"/>
      <c r="M139" s="138" t="s">
        <v>1</v>
      </c>
      <c r="N139" s="139" t="s">
        <v>44</v>
      </c>
      <c r="P139" s="140">
        <f>O139*H139</f>
        <v>0</v>
      </c>
      <c r="Q139" s="140">
        <v>0</v>
      </c>
      <c r="R139" s="140">
        <f>Q139*H139</f>
        <v>0</v>
      </c>
      <c r="S139" s="140">
        <v>0.625</v>
      </c>
      <c r="T139" s="141">
        <f>S139*H139</f>
        <v>578.981875</v>
      </c>
      <c r="AR139" s="142" t="s">
        <v>131</v>
      </c>
      <c r="AT139" s="142" t="s">
        <v>126</v>
      </c>
      <c r="AU139" s="142" t="s">
        <v>88</v>
      </c>
      <c r="AY139" s="16" t="s">
        <v>124</v>
      </c>
      <c r="BE139" s="143">
        <f>IF(N139="základní",J139,0)</f>
        <v>0</v>
      </c>
      <c r="BF139" s="143">
        <f>IF(N139="snížená",J139,0)</f>
        <v>0</v>
      </c>
      <c r="BG139" s="143">
        <f>IF(N139="zákl. přenesená",J139,0)</f>
        <v>0</v>
      </c>
      <c r="BH139" s="143">
        <f>IF(N139="sníž. přenesená",J139,0)</f>
        <v>0</v>
      </c>
      <c r="BI139" s="143">
        <f>IF(N139="nulová",J139,0)</f>
        <v>0</v>
      </c>
      <c r="BJ139" s="16" t="s">
        <v>86</v>
      </c>
      <c r="BK139" s="143">
        <f>ROUND(I139*H139,2)</f>
        <v>0</v>
      </c>
      <c r="BL139" s="16" t="s">
        <v>131</v>
      </c>
      <c r="BM139" s="142" t="s">
        <v>146</v>
      </c>
    </row>
    <row r="140" spans="2:47" s="1" customFormat="1" ht="19.5">
      <c r="B140" s="31"/>
      <c r="D140" s="144" t="s">
        <v>133</v>
      </c>
      <c r="F140" s="145" t="s">
        <v>147</v>
      </c>
      <c r="I140" s="146"/>
      <c r="L140" s="31"/>
      <c r="M140" s="147"/>
      <c r="T140" s="55"/>
      <c r="AT140" s="16" t="s">
        <v>133</v>
      </c>
      <c r="AU140" s="16" t="s">
        <v>88</v>
      </c>
    </row>
    <row r="141" spans="2:51" s="12" customFormat="1" ht="11.25">
      <c r="B141" s="148"/>
      <c r="D141" s="144" t="s">
        <v>135</v>
      </c>
      <c r="E141" s="149" t="s">
        <v>1</v>
      </c>
      <c r="F141" s="150" t="s">
        <v>136</v>
      </c>
      <c r="H141" s="149" t="s">
        <v>1</v>
      </c>
      <c r="I141" s="151"/>
      <c r="L141" s="148"/>
      <c r="M141" s="152"/>
      <c r="T141" s="153"/>
      <c r="AT141" s="149" t="s">
        <v>135</v>
      </c>
      <c r="AU141" s="149" t="s">
        <v>88</v>
      </c>
      <c r="AV141" s="12" t="s">
        <v>86</v>
      </c>
      <c r="AW141" s="12" t="s">
        <v>34</v>
      </c>
      <c r="AX141" s="12" t="s">
        <v>79</v>
      </c>
      <c r="AY141" s="149" t="s">
        <v>124</v>
      </c>
    </row>
    <row r="142" spans="2:51" s="13" customFormat="1" ht="11.25">
      <c r="B142" s="154"/>
      <c r="D142" s="144" t="s">
        <v>135</v>
      </c>
      <c r="E142" s="155" t="s">
        <v>1</v>
      </c>
      <c r="F142" s="156" t="s">
        <v>137</v>
      </c>
      <c r="H142" s="157">
        <v>1291.16</v>
      </c>
      <c r="I142" s="158"/>
      <c r="L142" s="154"/>
      <c r="M142" s="159"/>
      <c r="T142" s="160"/>
      <c r="AT142" s="155" t="s">
        <v>135</v>
      </c>
      <c r="AU142" s="155" t="s">
        <v>88</v>
      </c>
      <c r="AV142" s="13" t="s">
        <v>88</v>
      </c>
      <c r="AW142" s="13" t="s">
        <v>34</v>
      </c>
      <c r="AX142" s="13" t="s">
        <v>79</v>
      </c>
      <c r="AY142" s="155" t="s">
        <v>124</v>
      </c>
    </row>
    <row r="143" spans="2:51" s="13" customFormat="1" ht="11.25">
      <c r="B143" s="154"/>
      <c r="D143" s="144" t="s">
        <v>135</v>
      </c>
      <c r="E143" s="155" t="s">
        <v>1</v>
      </c>
      <c r="F143" s="156" t="s">
        <v>148</v>
      </c>
      <c r="H143" s="157">
        <v>5.76</v>
      </c>
      <c r="I143" s="158"/>
      <c r="L143" s="154"/>
      <c r="M143" s="159"/>
      <c r="T143" s="160"/>
      <c r="AT143" s="155" t="s">
        <v>135</v>
      </c>
      <c r="AU143" s="155" t="s">
        <v>88</v>
      </c>
      <c r="AV143" s="13" t="s">
        <v>88</v>
      </c>
      <c r="AW143" s="13" t="s">
        <v>34</v>
      </c>
      <c r="AX143" s="13" t="s">
        <v>79</v>
      </c>
      <c r="AY143" s="155" t="s">
        <v>124</v>
      </c>
    </row>
    <row r="144" spans="2:51" s="13" customFormat="1" ht="11.25">
      <c r="B144" s="154"/>
      <c r="D144" s="144" t="s">
        <v>135</v>
      </c>
      <c r="E144" s="155" t="s">
        <v>1</v>
      </c>
      <c r="F144" s="156" t="s">
        <v>149</v>
      </c>
      <c r="H144" s="157">
        <v>1.68</v>
      </c>
      <c r="I144" s="158"/>
      <c r="L144" s="154"/>
      <c r="M144" s="159"/>
      <c r="T144" s="160"/>
      <c r="AT144" s="155" t="s">
        <v>135</v>
      </c>
      <c r="AU144" s="155" t="s">
        <v>88</v>
      </c>
      <c r="AV144" s="13" t="s">
        <v>88</v>
      </c>
      <c r="AW144" s="13" t="s">
        <v>34</v>
      </c>
      <c r="AX144" s="13" t="s">
        <v>79</v>
      </c>
      <c r="AY144" s="155" t="s">
        <v>124</v>
      </c>
    </row>
    <row r="145" spans="2:51" s="13" customFormat="1" ht="11.25">
      <c r="B145" s="154"/>
      <c r="D145" s="144" t="s">
        <v>135</v>
      </c>
      <c r="E145" s="155" t="s">
        <v>1</v>
      </c>
      <c r="F145" s="156" t="s">
        <v>138</v>
      </c>
      <c r="H145" s="157">
        <v>-372.229</v>
      </c>
      <c r="I145" s="158"/>
      <c r="L145" s="154"/>
      <c r="M145" s="159"/>
      <c r="T145" s="160"/>
      <c r="AT145" s="155" t="s">
        <v>135</v>
      </c>
      <c r="AU145" s="155" t="s">
        <v>88</v>
      </c>
      <c r="AV145" s="13" t="s">
        <v>88</v>
      </c>
      <c r="AW145" s="13" t="s">
        <v>34</v>
      </c>
      <c r="AX145" s="13" t="s">
        <v>79</v>
      </c>
      <c r="AY145" s="155" t="s">
        <v>124</v>
      </c>
    </row>
    <row r="146" spans="2:51" s="14" customFormat="1" ht="11.25">
      <c r="B146" s="161"/>
      <c r="D146" s="144" t="s">
        <v>135</v>
      </c>
      <c r="E146" s="162" t="s">
        <v>1</v>
      </c>
      <c r="F146" s="163" t="s">
        <v>139</v>
      </c>
      <c r="H146" s="164">
        <v>926.371</v>
      </c>
      <c r="I146" s="165"/>
      <c r="L146" s="161"/>
      <c r="M146" s="166"/>
      <c r="T146" s="167"/>
      <c r="AT146" s="162" t="s">
        <v>135</v>
      </c>
      <c r="AU146" s="162" t="s">
        <v>88</v>
      </c>
      <c r="AV146" s="14" t="s">
        <v>131</v>
      </c>
      <c r="AW146" s="14" t="s">
        <v>34</v>
      </c>
      <c r="AX146" s="14" t="s">
        <v>86</v>
      </c>
      <c r="AY146" s="162" t="s">
        <v>124</v>
      </c>
    </row>
    <row r="147" spans="2:65" s="1" customFormat="1" ht="49.15" customHeight="1">
      <c r="B147" s="31"/>
      <c r="C147" s="131" t="s">
        <v>131</v>
      </c>
      <c r="D147" s="131" t="s">
        <v>126</v>
      </c>
      <c r="E147" s="132" t="s">
        <v>150</v>
      </c>
      <c r="F147" s="133" t="s">
        <v>151</v>
      </c>
      <c r="G147" s="134" t="s">
        <v>129</v>
      </c>
      <c r="H147" s="135">
        <v>778.231</v>
      </c>
      <c r="I147" s="136"/>
      <c r="J147" s="137">
        <f>ROUND(I147*H147,2)</f>
        <v>0</v>
      </c>
      <c r="K147" s="133" t="s">
        <v>130</v>
      </c>
      <c r="L147" s="31"/>
      <c r="M147" s="138" t="s">
        <v>1</v>
      </c>
      <c r="N147" s="139" t="s">
        <v>44</v>
      </c>
      <c r="P147" s="140">
        <f>O147*H147</f>
        <v>0</v>
      </c>
      <c r="Q147" s="140">
        <v>5E-05</v>
      </c>
      <c r="R147" s="140">
        <f>Q147*H147</f>
        <v>0.03891155</v>
      </c>
      <c r="S147" s="140">
        <v>0.115</v>
      </c>
      <c r="T147" s="141">
        <f>S147*H147</f>
        <v>89.496565</v>
      </c>
      <c r="AR147" s="142" t="s">
        <v>131</v>
      </c>
      <c r="AT147" s="142" t="s">
        <v>126</v>
      </c>
      <c r="AU147" s="142" t="s">
        <v>88</v>
      </c>
      <c r="AY147" s="16" t="s">
        <v>124</v>
      </c>
      <c r="BE147" s="143">
        <f>IF(N147="základní",J147,0)</f>
        <v>0</v>
      </c>
      <c r="BF147" s="143">
        <f>IF(N147="snížená",J147,0)</f>
        <v>0</v>
      </c>
      <c r="BG147" s="143">
        <f>IF(N147="zákl. přenesená",J147,0)</f>
        <v>0</v>
      </c>
      <c r="BH147" s="143">
        <f>IF(N147="sníž. přenesená",J147,0)</f>
        <v>0</v>
      </c>
      <c r="BI147" s="143">
        <f>IF(N147="nulová",J147,0)</f>
        <v>0</v>
      </c>
      <c r="BJ147" s="16" t="s">
        <v>86</v>
      </c>
      <c r="BK147" s="143">
        <f>ROUND(I147*H147,2)</f>
        <v>0</v>
      </c>
      <c r="BL147" s="16" t="s">
        <v>131</v>
      </c>
      <c r="BM147" s="142" t="s">
        <v>152</v>
      </c>
    </row>
    <row r="148" spans="2:51" s="12" customFormat="1" ht="11.25">
      <c r="B148" s="148"/>
      <c r="D148" s="144" t="s">
        <v>135</v>
      </c>
      <c r="E148" s="149" t="s">
        <v>1</v>
      </c>
      <c r="F148" s="150" t="s">
        <v>136</v>
      </c>
      <c r="H148" s="149" t="s">
        <v>1</v>
      </c>
      <c r="I148" s="151"/>
      <c r="L148" s="148"/>
      <c r="M148" s="152"/>
      <c r="T148" s="153"/>
      <c r="AT148" s="149" t="s">
        <v>135</v>
      </c>
      <c r="AU148" s="149" t="s">
        <v>88</v>
      </c>
      <c r="AV148" s="12" t="s">
        <v>86</v>
      </c>
      <c r="AW148" s="12" t="s">
        <v>34</v>
      </c>
      <c r="AX148" s="12" t="s">
        <v>79</v>
      </c>
      <c r="AY148" s="149" t="s">
        <v>124</v>
      </c>
    </row>
    <row r="149" spans="2:51" s="13" customFormat="1" ht="11.25">
      <c r="B149" s="154"/>
      <c r="D149" s="144" t="s">
        <v>135</v>
      </c>
      <c r="E149" s="155" t="s">
        <v>1</v>
      </c>
      <c r="F149" s="156" t="s">
        <v>137</v>
      </c>
      <c r="H149" s="157">
        <v>1291.16</v>
      </c>
      <c r="I149" s="158"/>
      <c r="L149" s="154"/>
      <c r="M149" s="159"/>
      <c r="T149" s="160"/>
      <c r="AT149" s="155" t="s">
        <v>135</v>
      </c>
      <c r="AU149" s="155" t="s">
        <v>88</v>
      </c>
      <c r="AV149" s="13" t="s">
        <v>88</v>
      </c>
      <c r="AW149" s="13" t="s">
        <v>34</v>
      </c>
      <c r="AX149" s="13" t="s">
        <v>79</v>
      </c>
      <c r="AY149" s="155" t="s">
        <v>124</v>
      </c>
    </row>
    <row r="150" spans="2:51" s="13" customFormat="1" ht="11.25">
      <c r="B150" s="154"/>
      <c r="D150" s="144" t="s">
        <v>135</v>
      </c>
      <c r="E150" s="155" t="s">
        <v>1</v>
      </c>
      <c r="F150" s="156" t="s">
        <v>153</v>
      </c>
      <c r="H150" s="157">
        <v>17.28</v>
      </c>
      <c r="I150" s="158"/>
      <c r="L150" s="154"/>
      <c r="M150" s="159"/>
      <c r="T150" s="160"/>
      <c r="AT150" s="155" t="s">
        <v>135</v>
      </c>
      <c r="AU150" s="155" t="s">
        <v>88</v>
      </c>
      <c r="AV150" s="13" t="s">
        <v>88</v>
      </c>
      <c r="AW150" s="13" t="s">
        <v>34</v>
      </c>
      <c r="AX150" s="13" t="s">
        <v>79</v>
      </c>
      <c r="AY150" s="155" t="s">
        <v>124</v>
      </c>
    </row>
    <row r="151" spans="2:51" s="13" customFormat="1" ht="11.25">
      <c r="B151" s="154"/>
      <c r="D151" s="144" t="s">
        <v>135</v>
      </c>
      <c r="E151" s="155" t="s">
        <v>1</v>
      </c>
      <c r="F151" s="156" t="s">
        <v>154</v>
      </c>
      <c r="H151" s="157">
        <v>5.04</v>
      </c>
      <c r="I151" s="158"/>
      <c r="L151" s="154"/>
      <c r="M151" s="159"/>
      <c r="T151" s="160"/>
      <c r="AT151" s="155" t="s">
        <v>135</v>
      </c>
      <c r="AU151" s="155" t="s">
        <v>88</v>
      </c>
      <c r="AV151" s="13" t="s">
        <v>88</v>
      </c>
      <c r="AW151" s="13" t="s">
        <v>34</v>
      </c>
      <c r="AX151" s="13" t="s">
        <v>79</v>
      </c>
      <c r="AY151" s="155" t="s">
        <v>124</v>
      </c>
    </row>
    <row r="152" spans="2:51" s="13" customFormat="1" ht="11.25">
      <c r="B152" s="154"/>
      <c r="D152" s="144" t="s">
        <v>135</v>
      </c>
      <c r="E152" s="155" t="s">
        <v>1</v>
      </c>
      <c r="F152" s="156" t="s">
        <v>155</v>
      </c>
      <c r="H152" s="157">
        <v>-535.249</v>
      </c>
      <c r="I152" s="158"/>
      <c r="L152" s="154"/>
      <c r="M152" s="159"/>
      <c r="T152" s="160"/>
      <c r="AT152" s="155" t="s">
        <v>135</v>
      </c>
      <c r="AU152" s="155" t="s">
        <v>88</v>
      </c>
      <c r="AV152" s="13" t="s">
        <v>88</v>
      </c>
      <c r="AW152" s="13" t="s">
        <v>34</v>
      </c>
      <c r="AX152" s="13" t="s">
        <v>79</v>
      </c>
      <c r="AY152" s="155" t="s">
        <v>124</v>
      </c>
    </row>
    <row r="153" spans="2:51" s="14" customFormat="1" ht="11.25">
      <c r="B153" s="161"/>
      <c r="D153" s="144" t="s">
        <v>135</v>
      </c>
      <c r="E153" s="162" t="s">
        <v>1</v>
      </c>
      <c r="F153" s="163" t="s">
        <v>139</v>
      </c>
      <c r="H153" s="164">
        <v>778.231</v>
      </c>
      <c r="I153" s="165"/>
      <c r="L153" s="161"/>
      <c r="M153" s="166"/>
      <c r="T153" s="167"/>
      <c r="AT153" s="162" t="s">
        <v>135</v>
      </c>
      <c r="AU153" s="162" t="s">
        <v>88</v>
      </c>
      <c r="AV153" s="14" t="s">
        <v>131</v>
      </c>
      <c r="AW153" s="14" t="s">
        <v>34</v>
      </c>
      <c r="AX153" s="14" t="s">
        <v>86</v>
      </c>
      <c r="AY153" s="162" t="s">
        <v>124</v>
      </c>
    </row>
    <row r="154" spans="2:65" s="1" customFormat="1" ht="49.15" customHeight="1">
      <c r="B154" s="31"/>
      <c r="C154" s="131" t="s">
        <v>156</v>
      </c>
      <c r="D154" s="131" t="s">
        <v>126</v>
      </c>
      <c r="E154" s="132" t="s">
        <v>157</v>
      </c>
      <c r="F154" s="133" t="s">
        <v>158</v>
      </c>
      <c r="G154" s="134" t="s">
        <v>129</v>
      </c>
      <c r="H154" s="135">
        <v>825.131</v>
      </c>
      <c r="I154" s="136"/>
      <c r="J154" s="137">
        <f>ROUND(I154*H154,2)</f>
        <v>0</v>
      </c>
      <c r="K154" s="133" t="s">
        <v>130</v>
      </c>
      <c r="L154" s="31"/>
      <c r="M154" s="138" t="s">
        <v>1</v>
      </c>
      <c r="N154" s="139" t="s">
        <v>44</v>
      </c>
      <c r="P154" s="140">
        <f>O154*H154</f>
        <v>0</v>
      </c>
      <c r="Q154" s="140">
        <v>9E-05</v>
      </c>
      <c r="R154" s="140">
        <f>Q154*H154</f>
        <v>0.07426179000000001</v>
      </c>
      <c r="S154" s="140">
        <v>0.23</v>
      </c>
      <c r="T154" s="141">
        <f>S154*H154</f>
        <v>189.78013</v>
      </c>
      <c r="AR154" s="142" t="s">
        <v>131</v>
      </c>
      <c r="AT154" s="142" t="s">
        <v>126</v>
      </c>
      <c r="AU154" s="142" t="s">
        <v>88</v>
      </c>
      <c r="AY154" s="16" t="s">
        <v>124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86</v>
      </c>
      <c r="BK154" s="143">
        <f>ROUND(I154*H154,2)</f>
        <v>0</v>
      </c>
      <c r="BL154" s="16" t="s">
        <v>131</v>
      </c>
      <c r="BM154" s="142" t="s">
        <v>159</v>
      </c>
    </row>
    <row r="155" spans="2:51" s="12" customFormat="1" ht="11.25">
      <c r="B155" s="148"/>
      <c r="D155" s="144" t="s">
        <v>135</v>
      </c>
      <c r="E155" s="149" t="s">
        <v>1</v>
      </c>
      <c r="F155" s="150" t="s">
        <v>136</v>
      </c>
      <c r="H155" s="149" t="s">
        <v>1</v>
      </c>
      <c r="I155" s="151"/>
      <c r="L155" s="148"/>
      <c r="M155" s="152"/>
      <c r="T155" s="153"/>
      <c r="AT155" s="149" t="s">
        <v>135</v>
      </c>
      <c r="AU155" s="149" t="s">
        <v>88</v>
      </c>
      <c r="AV155" s="12" t="s">
        <v>86</v>
      </c>
      <c r="AW155" s="12" t="s">
        <v>34</v>
      </c>
      <c r="AX155" s="12" t="s">
        <v>79</v>
      </c>
      <c r="AY155" s="149" t="s">
        <v>124</v>
      </c>
    </row>
    <row r="156" spans="2:51" s="13" customFormat="1" ht="11.25">
      <c r="B156" s="154"/>
      <c r="D156" s="144" t="s">
        <v>135</v>
      </c>
      <c r="E156" s="155" t="s">
        <v>1</v>
      </c>
      <c r="F156" s="156" t="s">
        <v>160</v>
      </c>
      <c r="H156" s="157">
        <v>1291.16</v>
      </c>
      <c r="I156" s="158"/>
      <c r="L156" s="154"/>
      <c r="M156" s="159"/>
      <c r="T156" s="160"/>
      <c r="AT156" s="155" t="s">
        <v>135</v>
      </c>
      <c r="AU156" s="155" t="s">
        <v>88</v>
      </c>
      <c r="AV156" s="13" t="s">
        <v>88</v>
      </c>
      <c r="AW156" s="13" t="s">
        <v>34</v>
      </c>
      <c r="AX156" s="13" t="s">
        <v>79</v>
      </c>
      <c r="AY156" s="155" t="s">
        <v>124</v>
      </c>
    </row>
    <row r="157" spans="2:51" s="13" customFormat="1" ht="11.25">
      <c r="B157" s="154"/>
      <c r="D157" s="144" t="s">
        <v>135</v>
      </c>
      <c r="E157" s="155" t="s">
        <v>1</v>
      </c>
      <c r="F157" s="156" t="s">
        <v>161</v>
      </c>
      <c r="H157" s="157">
        <v>11.52</v>
      </c>
      <c r="I157" s="158"/>
      <c r="L157" s="154"/>
      <c r="M157" s="159"/>
      <c r="T157" s="160"/>
      <c r="AT157" s="155" t="s">
        <v>135</v>
      </c>
      <c r="AU157" s="155" t="s">
        <v>88</v>
      </c>
      <c r="AV157" s="13" t="s">
        <v>88</v>
      </c>
      <c r="AW157" s="13" t="s">
        <v>34</v>
      </c>
      <c r="AX157" s="13" t="s">
        <v>79</v>
      </c>
      <c r="AY157" s="155" t="s">
        <v>124</v>
      </c>
    </row>
    <row r="158" spans="2:51" s="13" customFormat="1" ht="11.25">
      <c r="B158" s="154"/>
      <c r="D158" s="144" t="s">
        <v>135</v>
      </c>
      <c r="E158" s="155" t="s">
        <v>1</v>
      </c>
      <c r="F158" s="156" t="s">
        <v>162</v>
      </c>
      <c r="H158" s="157">
        <v>3.36</v>
      </c>
      <c r="I158" s="158"/>
      <c r="L158" s="154"/>
      <c r="M158" s="159"/>
      <c r="T158" s="160"/>
      <c r="AT158" s="155" t="s">
        <v>135</v>
      </c>
      <c r="AU158" s="155" t="s">
        <v>88</v>
      </c>
      <c r="AV158" s="13" t="s">
        <v>88</v>
      </c>
      <c r="AW158" s="13" t="s">
        <v>34</v>
      </c>
      <c r="AX158" s="13" t="s">
        <v>79</v>
      </c>
      <c r="AY158" s="155" t="s">
        <v>124</v>
      </c>
    </row>
    <row r="159" spans="2:51" s="13" customFormat="1" ht="11.25">
      <c r="B159" s="154"/>
      <c r="D159" s="144" t="s">
        <v>135</v>
      </c>
      <c r="E159" s="155" t="s">
        <v>1</v>
      </c>
      <c r="F159" s="156" t="s">
        <v>163</v>
      </c>
      <c r="H159" s="157">
        <v>-480.909</v>
      </c>
      <c r="I159" s="158"/>
      <c r="L159" s="154"/>
      <c r="M159" s="159"/>
      <c r="T159" s="160"/>
      <c r="AT159" s="155" t="s">
        <v>135</v>
      </c>
      <c r="AU159" s="155" t="s">
        <v>88</v>
      </c>
      <c r="AV159" s="13" t="s">
        <v>88</v>
      </c>
      <c r="AW159" s="13" t="s">
        <v>34</v>
      </c>
      <c r="AX159" s="13" t="s">
        <v>79</v>
      </c>
      <c r="AY159" s="155" t="s">
        <v>124</v>
      </c>
    </row>
    <row r="160" spans="2:51" s="14" customFormat="1" ht="11.25">
      <c r="B160" s="161"/>
      <c r="D160" s="144" t="s">
        <v>135</v>
      </c>
      <c r="E160" s="162" t="s">
        <v>1</v>
      </c>
      <c r="F160" s="163" t="s">
        <v>139</v>
      </c>
      <c r="H160" s="164">
        <v>825.131</v>
      </c>
      <c r="I160" s="165"/>
      <c r="L160" s="161"/>
      <c r="M160" s="166"/>
      <c r="T160" s="167"/>
      <c r="AT160" s="162" t="s">
        <v>135</v>
      </c>
      <c r="AU160" s="162" t="s">
        <v>88</v>
      </c>
      <c r="AV160" s="14" t="s">
        <v>131</v>
      </c>
      <c r="AW160" s="14" t="s">
        <v>34</v>
      </c>
      <c r="AX160" s="14" t="s">
        <v>86</v>
      </c>
      <c r="AY160" s="162" t="s">
        <v>124</v>
      </c>
    </row>
    <row r="161" spans="2:65" s="1" customFormat="1" ht="44.25" customHeight="1">
      <c r="B161" s="31"/>
      <c r="C161" s="131" t="s">
        <v>164</v>
      </c>
      <c r="D161" s="131" t="s">
        <v>126</v>
      </c>
      <c r="E161" s="132" t="s">
        <v>165</v>
      </c>
      <c r="F161" s="133" t="s">
        <v>166</v>
      </c>
      <c r="G161" s="134" t="s">
        <v>167</v>
      </c>
      <c r="H161" s="135">
        <v>258.21</v>
      </c>
      <c r="I161" s="136"/>
      <c r="J161" s="137">
        <f>ROUND(I161*H161,2)</f>
        <v>0</v>
      </c>
      <c r="K161" s="133" t="s">
        <v>130</v>
      </c>
      <c r="L161" s="31"/>
      <c r="M161" s="138" t="s">
        <v>1</v>
      </c>
      <c r="N161" s="139" t="s">
        <v>44</v>
      </c>
      <c r="P161" s="140">
        <f>O161*H161</f>
        <v>0</v>
      </c>
      <c r="Q161" s="140">
        <v>0</v>
      </c>
      <c r="R161" s="140">
        <f>Q161*H161</f>
        <v>0</v>
      </c>
      <c r="S161" s="140">
        <v>0.29</v>
      </c>
      <c r="T161" s="141">
        <f>S161*H161</f>
        <v>74.88089999999998</v>
      </c>
      <c r="AR161" s="142" t="s">
        <v>131</v>
      </c>
      <c r="AT161" s="142" t="s">
        <v>126</v>
      </c>
      <c r="AU161" s="142" t="s">
        <v>88</v>
      </c>
      <c r="AY161" s="16" t="s">
        <v>124</v>
      </c>
      <c r="BE161" s="143">
        <f>IF(N161="základní",J161,0)</f>
        <v>0</v>
      </c>
      <c r="BF161" s="143">
        <f>IF(N161="snížená",J161,0)</f>
        <v>0</v>
      </c>
      <c r="BG161" s="143">
        <f>IF(N161="zákl. přenesená",J161,0)</f>
        <v>0</v>
      </c>
      <c r="BH161" s="143">
        <f>IF(N161="sníž. přenesená",J161,0)</f>
        <v>0</v>
      </c>
      <c r="BI161" s="143">
        <f>IF(N161="nulová",J161,0)</f>
        <v>0</v>
      </c>
      <c r="BJ161" s="16" t="s">
        <v>86</v>
      </c>
      <c r="BK161" s="143">
        <f>ROUND(I161*H161,2)</f>
        <v>0</v>
      </c>
      <c r="BL161" s="16" t="s">
        <v>131</v>
      </c>
      <c r="BM161" s="142" t="s">
        <v>168</v>
      </c>
    </row>
    <row r="162" spans="2:51" s="13" customFormat="1" ht="11.25">
      <c r="B162" s="154"/>
      <c r="D162" s="144" t="s">
        <v>135</v>
      </c>
      <c r="E162" s="155" t="s">
        <v>1</v>
      </c>
      <c r="F162" s="156" t="s">
        <v>169</v>
      </c>
      <c r="H162" s="157">
        <v>275.73</v>
      </c>
      <c r="I162" s="158"/>
      <c r="L162" s="154"/>
      <c r="M162" s="159"/>
      <c r="T162" s="160"/>
      <c r="AT162" s="155" t="s">
        <v>135</v>
      </c>
      <c r="AU162" s="155" t="s">
        <v>88</v>
      </c>
      <c r="AV162" s="13" t="s">
        <v>88</v>
      </c>
      <c r="AW162" s="13" t="s">
        <v>34</v>
      </c>
      <c r="AX162" s="13" t="s">
        <v>79</v>
      </c>
      <c r="AY162" s="155" t="s">
        <v>124</v>
      </c>
    </row>
    <row r="163" spans="2:51" s="13" customFormat="1" ht="11.25">
      <c r="B163" s="154"/>
      <c r="D163" s="144" t="s">
        <v>135</v>
      </c>
      <c r="E163" s="155" t="s">
        <v>1</v>
      </c>
      <c r="F163" s="156" t="s">
        <v>170</v>
      </c>
      <c r="H163" s="157">
        <v>-17.52</v>
      </c>
      <c r="I163" s="158"/>
      <c r="L163" s="154"/>
      <c r="M163" s="159"/>
      <c r="T163" s="160"/>
      <c r="AT163" s="155" t="s">
        <v>135</v>
      </c>
      <c r="AU163" s="155" t="s">
        <v>88</v>
      </c>
      <c r="AV163" s="13" t="s">
        <v>88</v>
      </c>
      <c r="AW163" s="13" t="s">
        <v>34</v>
      </c>
      <c r="AX163" s="13" t="s">
        <v>79</v>
      </c>
      <c r="AY163" s="155" t="s">
        <v>124</v>
      </c>
    </row>
    <row r="164" spans="2:51" s="14" customFormat="1" ht="11.25">
      <c r="B164" s="161"/>
      <c r="D164" s="144" t="s">
        <v>135</v>
      </c>
      <c r="E164" s="162" t="s">
        <v>1</v>
      </c>
      <c r="F164" s="163" t="s">
        <v>139</v>
      </c>
      <c r="H164" s="164">
        <v>258.21</v>
      </c>
      <c r="I164" s="165"/>
      <c r="L164" s="161"/>
      <c r="M164" s="166"/>
      <c r="T164" s="167"/>
      <c r="AT164" s="162" t="s">
        <v>135</v>
      </c>
      <c r="AU164" s="162" t="s">
        <v>88</v>
      </c>
      <c r="AV164" s="14" t="s">
        <v>131</v>
      </c>
      <c r="AW164" s="14" t="s">
        <v>34</v>
      </c>
      <c r="AX164" s="14" t="s">
        <v>86</v>
      </c>
      <c r="AY164" s="162" t="s">
        <v>124</v>
      </c>
    </row>
    <row r="165" spans="2:65" s="1" customFormat="1" ht="49.15" customHeight="1">
      <c r="B165" s="31"/>
      <c r="C165" s="131" t="s">
        <v>171</v>
      </c>
      <c r="D165" s="131" t="s">
        <v>126</v>
      </c>
      <c r="E165" s="132" t="s">
        <v>172</v>
      </c>
      <c r="F165" s="133" t="s">
        <v>173</v>
      </c>
      <c r="G165" s="134" t="s">
        <v>167</v>
      </c>
      <c r="H165" s="135">
        <v>17.52</v>
      </c>
      <c r="I165" s="136"/>
      <c r="J165" s="137">
        <f>ROUND(I165*H165,2)</f>
        <v>0</v>
      </c>
      <c r="K165" s="133" t="s">
        <v>130</v>
      </c>
      <c r="L165" s="31"/>
      <c r="M165" s="138" t="s">
        <v>1</v>
      </c>
      <c r="N165" s="139" t="s">
        <v>44</v>
      </c>
      <c r="P165" s="140">
        <f>O165*H165</f>
        <v>0</v>
      </c>
      <c r="Q165" s="140">
        <v>0</v>
      </c>
      <c r="R165" s="140">
        <f>Q165*H165</f>
        <v>0</v>
      </c>
      <c r="S165" s="140">
        <v>0.205</v>
      </c>
      <c r="T165" s="141">
        <f>S165*H165</f>
        <v>3.5915999999999997</v>
      </c>
      <c r="AR165" s="142" t="s">
        <v>131</v>
      </c>
      <c r="AT165" s="142" t="s">
        <v>126</v>
      </c>
      <c r="AU165" s="142" t="s">
        <v>88</v>
      </c>
      <c r="AY165" s="16" t="s">
        <v>124</v>
      </c>
      <c r="BE165" s="143">
        <f>IF(N165="základní",J165,0)</f>
        <v>0</v>
      </c>
      <c r="BF165" s="143">
        <f>IF(N165="snížená",J165,0)</f>
        <v>0</v>
      </c>
      <c r="BG165" s="143">
        <f>IF(N165="zákl. přenesená",J165,0)</f>
        <v>0</v>
      </c>
      <c r="BH165" s="143">
        <f>IF(N165="sníž. přenesená",J165,0)</f>
        <v>0</v>
      </c>
      <c r="BI165" s="143">
        <f>IF(N165="nulová",J165,0)</f>
        <v>0</v>
      </c>
      <c r="BJ165" s="16" t="s">
        <v>86</v>
      </c>
      <c r="BK165" s="143">
        <f>ROUND(I165*H165,2)</f>
        <v>0</v>
      </c>
      <c r="BL165" s="16" t="s">
        <v>131</v>
      </c>
      <c r="BM165" s="142" t="s">
        <v>174</v>
      </c>
    </row>
    <row r="166" spans="2:51" s="13" customFormat="1" ht="11.25">
      <c r="B166" s="154"/>
      <c r="D166" s="144" t="s">
        <v>135</v>
      </c>
      <c r="E166" s="155" t="s">
        <v>1</v>
      </c>
      <c r="F166" s="156" t="s">
        <v>175</v>
      </c>
      <c r="H166" s="157">
        <v>17.52</v>
      </c>
      <c r="I166" s="158"/>
      <c r="L166" s="154"/>
      <c r="M166" s="159"/>
      <c r="T166" s="160"/>
      <c r="AT166" s="155" t="s">
        <v>135</v>
      </c>
      <c r="AU166" s="155" t="s">
        <v>88</v>
      </c>
      <c r="AV166" s="13" t="s">
        <v>88</v>
      </c>
      <c r="AW166" s="13" t="s">
        <v>34</v>
      </c>
      <c r="AX166" s="13" t="s">
        <v>86</v>
      </c>
      <c r="AY166" s="155" t="s">
        <v>124</v>
      </c>
    </row>
    <row r="167" spans="2:65" s="1" customFormat="1" ht="37.9" customHeight="1">
      <c r="B167" s="31"/>
      <c r="C167" s="131" t="s">
        <v>176</v>
      </c>
      <c r="D167" s="131" t="s">
        <v>126</v>
      </c>
      <c r="E167" s="132" t="s">
        <v>177</v>
      </c>
      <c r="F167" s="133" t="s">
        <v>178</v>
      </c>
      <c r="G167" s="134" t="s">
        <v>179</v>
      </c>
      <c r="H167" s="135">
        <v>652.905</v>
      </c>
      <c r="I167" s="136"/>
      <c r="J167" s="137">
        <f>ROUND(I167*H167,2)</f>
        <v>0</v>
      </c>
      <c r="K167" s="133" t="s">
        <v>130</v>
      </c>
      <c r="L167" s="31"/>
      <c r="M167" s="138" t="s">
        <v>1</v>
      </c>
      <c r="N167" s="139" t="s">
        <v>44</v>
      </c>
      <c r="P167" s="140">
        <f>O167*H167</f>
        <v>0</v>
      </c>
      <c r="Q167" s="140">
        <v>0</v>
      </c>
      <c r="R167" s="140">
        <f>Q167*H167</f>
        <v>0</v>
      </c>
      <c r="S167" s="140">
        <v>0</v>
      </c>
      <c r="T167" s="141">
        <f>S167*H167</f>
        <v>0</v>
      </c>
      <c r="AR167" s="142" t="s">
        <v>131</v>
      </c>
      <c r="AT167" s="142" t="s">
        <v>126</v>
      </c>
      <c r="AU167" s="142" t="s">
        <v>88</v>
      </c>
      <c r="AY167" s="16" t="s">
        <v>124</v>
      </c>
      <c r="BE167" s="143">
        <f>IF(N167="základní",J167,0)</f>
        <v>0</v>
      </c>
      <c r="BF167" s="143">
        <f>IF(N167="snížená",J167,0)</f>
        <v>0</v>
      </c>
      <c r="BG167" s="143">
        <f>IF(N167="zákl. přenesená",J167,0)</f>
        <v>0</v>
      </c>
      <c r="BH167" s="143">
        <f>IF(N167="sníž. přenesená",J167,0)</f>
        <v>0</v>
      </c>
      <c r="BI167" s="143">
        <f>IF(N167="nulová",J167,0)</f>
        <v>0</v>
      </c>
      <c r="BJ167" s="16" t="s">
        <v>86</v>
      </c>
      <c r="BK167" s="143">
        <f>ROUND(I167*H167,2)</f>
        <v>0</v>
      </c>
      <c r="BL167" s="16" t="s">
        <v>131</v>
      </c>
      <c r="BM167" s="142" t="s">
        <v>180</v>
      </c>
    </row>
    <row r="168" spans="2:51" s="13" customFormat="1" ht="11.25">
      <c r="B168" s="154"/>
      <c r="D168" s="144" t="s">
        <v>135</v>
      </c>
      <c r="E168" s="155" t="s">
        <v>1</v>
      </c>
      <c r="F168" s="156" t="s">
        <v>181</v>
      </c>
      <c r="H168" s="157">
        <v>387.345</v>
      </c>
      <c r="I168" s="158"/>
      <c r="L168" s="154"/>
      <c r="M168" s="159"/>
      <c r="T168" s="160"/>
      <c r="AT168" s="155" t="s">
        <v>135</v>
      </c>
      <c r="AU168" s="155" t="s">
        <v>88</v>
      </c>
      <c r="AV168" s="13" t="s">
        <v>88</v>
      </c>
      <c r="AW168" s="13" t="s">
        <v>34</v>
      </c>
      <c r="AX168" s="13" t="s">
        <v>79</v>
      </c>
      <c r="AY168" s="155" t="s">
        <v>124</v>
      </c>
    </row>
    <row r="169" spans="2:51" s="13" customFormat="1" ht="11.25">
      <c r="B169" s="154"/>
      <c r="D169" s="144" t="s">
        <v>135</v>
      </c>
      <c r="E169" s="155" t="s">
        <v>1</v>
      </c>
      <c r="F169" s="156" t="s">
        <v>182</v>
      </c>
      <c r="H169" s="157">
        <v>179.4</v>
      </c>
      <c r="I169" s="158"/>
      <c r="L169" s="154"/>
      <c r="M169" s="159"/>
      <c r="T169" s="160"/>
      <c r="AT169" s="155" t="s">
        <v>135</v>
      </c>
      <c r="AU169" s="155" t="s">
        <v>88</v>
      </c>
      <c r="AV169" s="13" t="s">
        <v>88</v>
      </c>
      <c r="AW169" s="13" t="s">
        <v>34</v>
      </c>
      <c r="AX169" s="13" t="s">
        <v>79</v>
      </c>
      <c r="AY169" s="155" t="s">
        <v>124</v>
      </c>
    </row>
    <row r="170" spans="2:51" s="13" customFormat="1" ht="11.25">
      <c r="B170" s="154"/>
      <c r="D170" s="144" t="s">
        <v>135</v>
      </c>
      <c r="E170" s="155" t="s">
        <v>1</v>
      </c>
      <c r="F170" s="156" t="s">
        <v>183</v>
      </c>
      <c r="H170" s="157">
        <v>86.16</v>
      </c>
      <c r="I170" s="158"/>
      <c r="L170" s="154"/>
      <c r="M170" s="159"/>
      <c r="T170" s="160"/>
      <c r="AT170" s="155" t="s">
        <v>135</v>
      </c>
      <c r="AU170" s="155" t="s">
        <v>88</v>
      </c>
      <c r="AV170" s="13" t="s">
        <v>88</v>
      </c>
      <c r="AW170" s="13" t="s">
        <v>34</v>
      </c>
      <c r="AX170" s="13" t="s">
        <v>79</v>
      </c>
      <c r="AY170" s="155" t="s">
        <v>124</v>
      </c>
    </row>
    <row r="171" spans="2:51" s="14" customFormat="1" ht="11.25">
      <c r="B171" s="161"/>
      <c r="D171" s="144" t="s">
        <v>135</v>
      </c>
      <c r="E171" s="162" t="s">
        <v>1</v>
      </c>
      <c r="F171" s="163" t="s">
        <v>139</v>
      </c>
      <c r="H171" s="164">
        <v>652.905</v>
      </c>
      <c r="I171" s="165"/>
      <c r="L171" s="161"/>
      <c r="M171" s="166"/>
      <c r="T171" s="167"/>
      <c r="AT171" s="162" t="s">
        <v>135</v>
      </c>
      <c r="AU171" s="162" t="s">
        <v>88</v>
      </c>
      <c r="AV171" s="14" t="s">
        <v>131</v>
      </c>
      <c r="AW171" s="14" t="s">
        <v>34</v>
      </c>
      <c r="AX171" s="14" t="s">
        <v>86</v>
      </c>
      <c r="AY171" s="162" t="s">
        <v>124</v>
      </c>
    </row>
    <row r="172" spans="2:65" s="1" customFormat="1" ht="44.25" customHeight="1">
      <c r="B172" s="31"/>
      <c r="C172" s="131" t="s">
        <v>184</v>
      </c>
      <c r="D172" s="131" t="s">
        <v>126</v>
      </c>
      <c r="E172" s="132" t="s">
        <v>185</v>
      </c>
      <c r="F172" s="133" t="s">
        <v>186</v>
      </c>
      <c r="G172" s="134" t="s">
        <v>179</v>
      </c>
      <c r="H172" s="135">
        <v>81.645</v>
      </c>
      <c r="I172" s="136"/>
      <c r="J172" s="137">
        <f>ROUND(I172*H172,2)</f>
        <v>0</v>
      </c>
      <c r="K172" s="133" t="s">
        <v>130</v>
      </c>
      <c r="L172" s="31"/>
      <c r="M172" s="138" t="s">
        <v>1</v>
      </c>
      <c r="N172" s="139" t="s">
        <v>44</v>
      </c>
      <c r="P172" s="140">
        <f>O172*H172</f>
        <v>0</v>
      </c>
      <c r="Q172" s="140">
        <v>0</v>
      </c>
      <c r="R172" s="140">
        <f>Q172*H172</f>
        <v>0</v>
      </c>
      <c r="S172" s="140">
        <v>0</v>
      </c>
      <c r="T172" s="141">
        <f>S172*H172</f>
        <v>0</v>
      </c>
      <c r="AR172" s="142" t="s">
        <v>131</v>
      </c>
      <c r="AT172" s="142" t="s">
        <v>126</v>
      </c>
      <c r="AU172" s="142" t="s">
        <v>88</v>
      </c>
      <c r="AY172" s="16" t="s">
        <v>124</v>
      </c>
      <c r="BE172" s="143">
        <f>IF(N172="základní",J172,0)</f>
        <v>0</v>
      </c>
      <c r="BF172" s="143">
        <f>IF(N172="snížená",J172,0)</f>
        <v>0</v>
      </c>
      <c r="BG172" s="143">
        <f>IF(N172="zákl. přenesená",J172,0)</f>
        <v>0</v>
      </c>
      <c r="BH172" s="143">
        <f>IF(N172="sníž. přenesená",J172,0)</f>
        <v>0</v>
      </c>
      <c r="BI172" s="143">
        <f>IF(N172="nulová",J172,0)</f>
        <v>0</v>
      </c>
      <c r="BJ172" s="16" t="s">
        <v>86</v>
      </c>
      <c r="BK172" s="143">
        <f>ROUND(I172*H172,2)</f>
        <v>0</v>
      </c>
      <c r="BL172" s="16" t="s">
        <v>131</v>
      </c>
      <c r="BM172" s="142" t="s">
        <v>187</v>
      </c>
    </row>
    <row r="173" spans="2:51" s="13" customFormat="1" ht="11.25">
      <c r="B173" s="154"/>
      <c r="D173" s="144" t="s">
        <v>135</v>
      </c>
      <c r="E173" s="155" t="s">
        <v>1</v>
      </c>
      <c r="F173" s="156" t="s">
        <v>188</v>
      </c>
      <c r="H173" s="157">
        <v>81.645</v>
      </c>
      <c r="I173" s="158"/>
      <c r="L173" s="154"/>
      <c r="M173" s="159"/>
      <c r="T173" s="160"/>
      <c r="AT173" s="155" t="s">
        <v>135</v>
      </c>
      <c r="AU173" s="155" t="s">
        <v>88</v>
      </c>
      <c r="AV173" s="13" t="s">
        <v>88</v>
      </c>
      <c r="AW173" s="13" t="s">
        <v>34</v>
      </c>
      <c r="AX173" s="13" t="s">
        <v>86</v>
      </c>
      <c r="AY173" s="155" t="s">
        <v>124</v>
      </c>
    </row>
    <row r="174" spans="2:65" s="1" customFormat="1" ht="62.65" customHeight="1">
      <c r="B174" s="31"/>
      <c r="C174" s="131" t="s">
        <v>189</v>
      </c>
      <c r="D174" s="131" t="s">
        <v>126</v>
      </c>
      <c r="E174" s="132" t="s">
        <v>190</v>
      </c>
      <c r="F174" s="133" t="s">
        <v>191</v>
      </c>
      <c r="G174" s="134" t="s">
        <v>179</v>
      </c>
      <c r="H174" s="135">
        <v>150.96</v>
      </c>
      <c r="I174" s="136"/>
      <c r="J174" s="137">
        <f>ROUND(I174*H174,2)</f>
        <v>0</v>
      </c>
      <c r="K174" s="133" t="s">
        <v>130</v>
      </c>
      <c r="L174" s="31"/>
      <c r="M174" s="138" t="s">
        <v>1</v>
      </c>
      <c r="N174" s="139" t="s">
        <v>44</v>
      </c>
      <c r="P174" s="140">
        <f>O174*H174</f>
        <v>0</v>
      </c>
      <c r="Q174" s="140">
        <v>0</v>
      </c>
      <c r="R174" s="140">
        <f>Q174*H174</f>
        <v>0</v>
      </c>
      <c r="S174" s="140">
        <v>0</v>
      </c>
      <c r="T174" s="141">
        <f>S174*H174</f>
        <v>0</v>
      </c>
      <c r="AR174" s="142" t="s">
        <v>131</v>
      </c>
      <c r="AT174" s="142" t="s">
        <v>126</v>
      </c>
      <c r="AU174" s="142" t="s">
        <v>88</v>
      </c>
      <c r="AY174" s="16" t="s">
        <v>124</v>
      </c>
      <c r="BE174" s="143">
        <f>IF(N174="základní",J174,0)</f>
        <v>0</v>
      </c>
      <c r="BF174" s="143">
        <f>IF(N174="snížená",J174,0)</f>
        <v>0</v>
      </c>
      <c r="BG174" s="143">
        <f>IF(N174="zákl. přenesená",J174,0)</f>
        <v>0</v>
      </c>
      <c r="BH174" s="143">
        <f>IF(N174="sníž. přenesená",J174,0)</f>
        <v>0</v>
      </c>
      <c r="BI174" s="143">
        <f>IF(N174="nulová",J174,0)</f>
        <v>0</v>
      </c>
      <c r="BJ174" s="16" t="s">
        <v>86</v>
      </c>
      <c r="BK174" s="143">
        <f>ROUND(I174*H174,2)</f>
        <v>0</v>
      </c>
      <c r="BL174" s="16" t="s">
        <v>131</v>
      </c>
      <c r="BM174" s="142" t="s">
        <v>192</v>
      </c>
    </row>
    <row r="175" spans="2:51" s="12" customFormat="1" ht="11.25">
      <c r="B175" s="148"/>
      <c r="D175" s="144" t="s">
        <v>135</v>
      </c>
      <c r="E175" s="149" t="s">
        <v>1</v>
      </c>
      <c r="F175" s="150" t="s">
        <v>193</v>
      </c>
      <c r="H175" s="149" t="s">
        <v>1</v>
      </c>
      <c r="I175" s="151"/>
      <c r="L175" s="148"/>
      <c r="M175" s="152"/>
      <c r="T175" s="153"/>
      <c r="AT175" s="149" t="s">
        <v>135</v>
      </c>
      <c r="AU175" s="149" t="s">
        <v>88</v>
      </c>
      <c r="AV175" s="12" t="s">
        <v>86</v>
      </c>
      <c r="AW175" s="12" t="s">
        <v>34</v>
      </c>
      <c r="AX175" s="12" t="s">
        <v>79</v>
      </c>
      <c r="AY175" s="149" t="s">
        <v>124</v>
      </c>
    </row>
    <row r="176" spans="2:51" s="13" customFormat="1" ht="11.25">
      <c r="B176" s="154"/>
      <c r="D176" s="144" t="s">
        <v>135</v>
      </c>
      <c r="E176" s="155" t="s">
        <v>1</v>
      </c>
      <c r="F176" s="156" t="s">
        <v>194</v>
      </c>
      <c r="H176" s="157">
        <v>150.96</v>
      </c>
      <c r="I176" s="158"/>
      <c r="L176" s="154"/>
      <c r="M176" s="159"/>
      <c r="T176" s="160"/>
      <c r="AT176" s="155" t="s">
        <v>135</v>
      </c>
      <c r="AU176" s="155" t="s">
        <v>88</v>
      </c>
      <c r="AV176" s="13" t="s">
        <v>88</v>
      </c>
      <c r="AW176" s="13" t="s">
        <v>34</v>
      </c>
      <c r="AX176" s="13" t="s">
        <v>79</v>
      </c>
      <c r="AY176" s="155" t="s">
        <v>124</v>
      </c>
    </row>
    <row r="177" spans="2:51" s="14" customFormat="1" ht="11.25">
      <c r="B177" s="161"/>
      <c r="D177" s="144" t="s">
        <v>135</v>
      </c>
      <c r="E177" s="162" t="s">
        <v>1</v>
      </c>
      <c r="F177" s="163" t="s">
        <v>139</v>
      </c>
      <c r="H177" s="164">
        <v>150.96</v>
      </c>
      <c r="I177" s="165"/>
      <c r="L177" s="161"/>
      <c r="M177" s="166"/>
      <c r="T177" s="167"/>
      <c r="AT177" s="162" t="s">
        <v>135</v>
      </c>
      <c r="AU177" s="162" t="s">
        <v>88</v>
      </c>
      <c r="AV177" s="14" t="s">
        <v>131</v>
      </c>
      <c r="AW177" s="14" t="s">
        <v>34</v>
      </c>
      <c r="AX177" s="14" t="s">
        <v>86</v>
      </c>
      <c r="AY177" s="162" t="s">
        <v>124</v>
      </c>
    </row>
    <row r="178" spans="2:65" s="1" customFormat="1" ht="62.65" customHeight="1">
      <c r="B178" s="31"/>
      <c r="C178" s="131" t="s">
        <v>195</v>
      </c>
      <c r="D178" s="131" t="s">
        <v>126</v>
      </c>
      <c r="E178" s="132" t="s">
        <v>196</v>
      </c>
      <c r="F178" s="133" t="s">
        <v>197</v>
      </c>
      <c r="G178" s="134" t="s">
        <v>179</v>
      </c>
      <c r="H178" s="135">
        <v>658.71</v>
      </c>
      <c r="I178" s="136"/>
      <c r="J178" s="137">
        <f>ROUND(I178*H178,2)</f>
        <v>0</v>
      </c>
      <c r="K178" s="133" t="s">
        <v>130</v>
      </c>
      <c r="L178" s="31"/>
      <c r="M178" s="138" t="s">
        <v>1</v>
      </c>
      <c r="N178" s="139" t="s">
        <v>44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131</v>
      </c>
      <c r="AT178" s="142" t="s">
        <v>126</v>
      </c>
      <c r="AU178" s="142" t="s">
        <v>88</v>
      </c>
      <c r="AY178" s="16" t="s">
        <v>124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86</v>
      </c>
      <c r="BK178" s="143">
        <f>ROUND(I178*H178,2)</f>
        <v>0</v>
      </c>
      <c r="BL178" s="16" t="s">
        <v>131</v>
      </c>
      <c r="BM178" s="142" t="s">
        <v>198</v>
      </c>
    </row>
    <row r="179" spans="2:51" s="12" customFormat="1" ht="11.25">
      <c r="B179" s="148"/>
      <c r="D179" s="144" t="s">
        <v>135</v>
      </c>
      <c r="E179" s="149" t="s">
        <v>1</v>
      </c>
      <c r="F179" s="150" t="s">
        <v>199</v>
      </c>
      <c r="H179" s="149" t="s">
        <v>1</v>
      </c>
      <c r="I179" s="151"/>
      <c r="L179" s="148"/>
      <c r="M179" s="152"/>
      <c r="T179" s="153"/>
      <c r="AT179" s="149" t="s">
        <v>135</v>
      </c>
      <c r="AU179" s="149" t="s">
        <v>88</v>
      </c>
      <c r="AV179" s="12" t="s">
        <v>86</v>
      </c>
      <c r="AW179" s="12" t="s">
        <v>34</v>
      </c>
      <c r="AX179" s="12" t="s">
        <v>79</v>
      </c>
      <c r="AY179" s="149" t="s">
        <v>124</v>
      </c>
    </row>
    <row r="180" spans="2:51" s="13" customFormat="1" ht="11.25">
      <c r="B180" s="154"/>
      <c r="D180" s="144" t="s">
        <v>135</v>
      </c>
      <c r="E180" s="155" t="s">
        <v>1</v>
      </c>
      <c r="F180" s="156" t="s">
        <v>200</v>
      </c>
      <c r="H180" s="157">
        <v>734.55</v>
      </c>
      <c r="I180" s="158"/>
      <c r="L180" s="154"/>
      <c r="M180" s="159"/>
      <c r="T180" s="160"/>
      <c r="AT180" s="155" t="s">
        <v>135</v>
      </c>
      <c r="AU180" s="155" t="s">
        <v>88</v>
      </c>
      <c r="AV180" s="13" t="s">
        <v>88</v>
      </c>
      <c r="AW180" s="13" t="s">
        <v>34</v>
      </c>
      <c r="AX180" s="13" t="s">
        <v>79</v>
      </c>
      <c r="AY180" s="155" t="s">
        <v>124</v>
      </c>
    </row>
    <row r="181" spans="2:51" s="13" customFormat="1" ht="11.25">
      <c r="B181" s="154"/>
      <c r="D181" s="144" t="s">
        <v>135</v>
      </c>
      <c r="E181" s="155" t="s">
        <v>1</v>
      </c>
      <c r="F181" s="156" t="s">
        <v>201</v>
      </c>
      <c r="H181" s="157">
        <v>-75.84</v>
      </c>
      <c r="I181" s="158"/>
      <c r="L181" s="154"/>
      <c r="M181" s="159"/>
      <c r="T181" s="160"/>
      <c r="AT181" s="155" t="s">
        <v>135</v>
      </c>
      <c r="AU181" s="155" t="s">
        <v>88</v>
      </c>
      <c r="AV181" s="13" t="s">
        <v>88</v>
      </c>
      <c r="AW181" s="13" t="s">
        <v>34</v>
      </c>
      <c r="AX181" s="13" t="s">
        <v>79</v>
      </c>
      <c r="AY181" s="155" t="s">
        <v>124</v>
      </c>
    </row>
    <row r="182" spans="2:51" s="14" customFormat="1" ht="11.25">
      <c r="B182" s="161"/>
      <c r="D182" s="144" t="s">
        <v>135</v>
      </c>
      <c r="E182" s="162" t="s">
        <v>1</v>
      </c>
      <c r="F182" s="163" t="s">
        <v>139</v>
      </c>
      <c r="H182" s="164">
        <v>658.71</v>
      </c>
      <c r="I182" s="165"/>
      <c r="L182" s="161"/>
      <c r="M182" s="166"/>
      <c r="T182" s="167"/>
      <c r="AT182" s="162" t="s">
        <v>135</v>
      </c>
      <c r="AU182" s="162" t="s">
        <v>88</v>
      </c>
      <c r="AV182" s="14" t="s">
        <v>131</v>
      </c>
      <c r="AW182" s="14" t="s">
        <v>34</v>
      </c>
      <c r="AX182" s="14" t="s">
        <v>86</v>
      </c>
      <c r="AY182" s="162" t="s">
        <v>124</v>
      </c>
    </row>
    <row r="183" spans="2:65" s="1" customFormat="1" ht="44.25" customHeight="1">
      <c r="B183" s="31"/>
      <c r="C183" s="131" t="s">
        <v>202</v>
      </c>
      <c r="D183" s="131" t="s">
        <v>126</v>
      </c>
      <c r="E183" s="132" t="s">
        <v>203</v>
      </c>
      <c r="F183" s="133" t="s">
        <v>204</v>
      </c>
      <c r="G183" s="134" t="s">
        <v>179</v>
      </c>
      <c r="H183" s="135">
        <v>75.48</v>
      </c>
      <c r="I183" s="136"/>
      <c r="J183" s="137">
        <f>ROUND(I183*H183,2)</f>
        <v>0</v>
      </c>
      <c r="K183" s="133" t="s">
        <v>130</v>
      </c>
      <c r="L183" s="31"/>
      <c r="M183" s="138" t="s">
        <v>1</v>
      </c>
      <c r="N183" s="139" t="s">
        <v>44</v>
      </c>
      <c r="P183" s="140">
        <f>O183*H183</f>
        <v>0</v>
      </c>
      <c r="Q183" s="140">
        <v>0</v>
      </c>
      <c r="R183" s="140">
        <f>Q183*H183</f>
        <v>0</v>
      </c>
      <c r="S183" s="140">
        <v>0</v>
      </c>
      <c r="T183" s="141">
        <f>S183*H183</f>
        <v>0</v>
      </c>
      <c r="AR183" s="142" t="s">
        <v>131</v>
      </c>
      <c r="AT183" s="142" t="s">
        <v>126</v>
      </c>
      <c r="AU183" s="142" t="s">
        <v>88</v>
      </c>
      <c r="AY183" s="16" t="s">
        <v>124</v>
      </c>
      <c r="BE183" s="143">
        <f>IF(N183="základní",J183,0)</f>
        <v>0</v>
      </c>
      <c r="BF183" s="143">
        <f>IF(N183="snížená",J183,0)</f>
        <v>0</v>
      </c>
      <c r="BG183" s="143">
        <f>IF(N183="zákl. přenesená",J183,0)</f>
        <v>0</v>
      </c>
      <c r="BH183" s="143">
        <f>IF(N183="sníž. přenesená",J183,0)</f>
        <v>0</v>
      </c>
      <c r="BI183" s="143">
        <f>IF(N183="nulová",J183,0)</f>
        <v>0</v>
      </c>
      <c r="BJ183" s="16" t="s">
        <v>86</v>
      </c>
      <c r="BK183" s="143">
        <f>ROUND(I183*H183,2)</f>
        <v>0</v>
      </c>
      <c r="BL183" s="16" t="s">
        <v>131</v>
      </c>
      <c r="BM183" s="142" t="s">
        <v>205</v>
      </c>
    </row>
    <row r="184" spans="2:51" s="12" customFormat="1" ht="11.25">
      <c r="B184" s="148"/>
      <c r="D184" s="144" t="s">
        <v>135</v>
      </c>
      <c r="E184" s="149" t="s">
        <v>1</v>
      </c>
      <c r="F184" s="150" t="s">
        <v>206</v>
      </c>
      <c r="H184" s="149" t="s">
        <v>1</v>
      </c>
      <c r="I184" s="151"/>
      <c r="L184" s="148"/>
      <c r="M184" s="152"/>
      <c r="T184" s="153"/>
      <c r="AT184" s="149" t="s">
        <v>135</v>
      </c>
      <c r="AU184" s="149" t="s">
        <v>88</v>
      </c>
      <c r="AV184" s="12" t="s">
        <v>86</v>
      </c>
      <c r="AW184" s="12" t="s">
        <v>34</v>
      </c>
      <c r="AX184" s="12" t="s">
        <v>79</v>
      </c>
      <c r="AY184" s="149" t="s">
        <v>124</v>
      </c>
    </row>
    <row r="185" spans="2:51" s="13" customFormat="1" ht="11.25">
      <c r="B185" s="154"/>
      <c r="D185" s="144" t="s">
        <v>135</v>
      </c>
      <c r="E185" s="155" t="s">
        <v>1</v>
      </c>
      <c r="F185" s="156" t="s">
        <v>207</v>
      </c>
      <c r="H185" s="157">
        <v>75.48</v>
      </c>
      <c r="I185" s="158"/>
      <c r="L185" s="154"/>
      <c r="M185" s="159"/>
      <c r="T185" s="160"/>
      <c r="AT185" s="155" t="s">
        <v>135</v>
      </c>
      <c r="AU185" s="155" t="s">
        <v>88</v>
      </c>
      <c r="AV185" s="13" t="s">
        <v>88</v>
      </c>
      <c r="AW185" s="13" t="s">
        <v>34</v>
      </c>
      <c r="AX185" s="13" t="s">
        <v>86</v>
      </c>
      <c r="AY185" s="155" t="s">
        <v>124</v>
      </c>
    </row>
    <row r="186" spans="2:65" s="1" customFormat="1" ht="44.25" customHeight="1">
      <c r="B186" s="31"/>
      <c r="C186" s="131" t="s">
        <v>208</v>
      </c>
      <c r="D186" s="131" t="s">
        <v>126</v>
      </c>
      <c r="E186" s="132" t="s">
        <v>209</v>
      </c>
      <c r="F186" s="133" t="s">
        <v>210</v>
      </c>
      <c r="G186" s="134" t="s">
        <v>211</v>
      </c>
      <c r="H186" s="135">
        <v>1185.678</v>
      </c>
      <c r="I186" s="136"/>
      <c r="J186" s="137">
        <f>ROUND(I186*H186,2)</f>
        <v>0</v>
      </c>
      <c r="K186" s="133" t="s">
        <v>130</v>
      </c>
      <c r="L186" s="31"/>
      <c r="M186" s="138" t="s">
        <v>1</v>
      </c>
      <c r="N186" s="139" t="s">
        <v>44</v>
      </c>
      <c r="P186" s="140">
        <f>O186*H186</f>
        <v>0</v>
      </c>
      <c r="Q186" s="140">
        <v>0</v>
      </c>
      <c r="R186" s="140">
        <f>Q186*H186</f>
        <v>0</v>
      </c>
      <c r="S186" s="140">
        <v>0</v>
      </c>
      <c r="T186" s="141">
        <f>S186*H186</f>
        <v>0</v>
      </c>
      <c r="AR186" s="142" t="s">
        <v>131</v>
      </c>
      <c r="AT186" s="142" t="s">
        <v>126</v>
      </c>
      <c r="AU186" s="142" t="s">
        <v>88</v>
      </c>
      <c r="AY186" s="16" t="s">
        <v>124</v>
      </c>
      <c r="BE186" s="143">
        <f>IF(N186="základní",J186,0)</f>
        <v>0</v>
      </c>
      <c r="BF186" s="143">
        <f>IF(N186="snížená",J186,0)</f>
        <v>0</v>
      </c>
      <c r="BG186" s="143">
        <f>IF(N186="zákl. přenesená",J186,0)</f>
        <v>0</v>
      </c>
      <c r="BH186" s="143">
        <f>IF(N186="sníž. přenesená",J186,0)</f>
        <v>0</v>
      </c>
      <c r="BI186" s="143">
        <f>IF(N186="nulová",J186,0)</f>
        <v>0</v>
      </c>
      <c r="BJ186" s="16" t="s">
        <v>86</v>
      </c>
      <c r="BK186" s="143">
        <f>ROUND(I186*H186,2)</f>
        <v>0</v>
      </c>
      <c r="BL186" s="16" t="s">
        <v>131</v>
      </c>
      <c r="BM186" s="142" t="s">
        <v>212</v>
      </c>
    </row>
    <row r="187" spans="2:47" s="1" customFormat="1" ht="19.5">
      <c r="B187" s="31"/>
      <c r="D187" s="144" t="s">
        <v>133</v>
      </c>
      <c r="F187" s="145" t="s">
        <v>213</v>
      </c>
      <c r="I187" s="146"/>
      <c r="L187" s="31"/>
      <c r="M187" s="147"/>
      <c r="T187" s="55"/>
      <c r="AT187" s="16" t="s">
        <v>133</v>
      </c>
      <c r="AU187" s="16" t="s">
        <v>88</v>
      </c>
    </row>
    <row r="188" spans="2:51" s="13" customFormat="1" ht="11.25">
      <c r="B188" s="154"/>
      <c r="D188" s="144" t="s">
        <v>135</v>
      </c>
      <c r="E188" s="155" t="s">
        <v>1</v>
      </c>
      <c r="F188" s="156" t="s">
        <v>214</v>
      </c>
      <c r="H188" s="157">
        <v>1185.678</v>
      </c>
      <c r="I188" s="158"/>
      <c r="L188" s="154"/>
      <c r="M188" s="159"/>
      <c r="T188" s="160"/>
      <c r="AT188" s="155" t="s">
        <v>135</v>
      </c>
      <c r="AU188" s="155" t="s">
        <v>88</v>
      </c>
      <c r="AV188" s="13" t="s">
        <v>88</v>
      </c>
      <c r="AW188" s="13" t="s">
        <v>34</v>
      </c>
      <c r="AX188" s="13" t="s">
        <v>86</v>
      </c>
      <c r="AY188" s="155" t="s">
        <v>124</v>
      </c>
    </row>
    <row r="189" spans="2:65" s="1" customFormat="1" ht="44.25" customHeight="1">
      <c r="B189" s="31"/>
      <c r="C189" s="131" t="s">
        <v>215</v>
      </c>
      <c r="D189" s="131" t="s">
        <v>126</v>
      </c>
      <c r="E189" s="132" t="s">
        <v>216</v>
      </c>
      <c r="F189" s="133" t="s">
        <v>217</v>
      </c>
      <c r="G189" s="134" t="s">
        <v>179</v>
      </c>
      <c r="H189" s="135">
        <v>75.48</v>
      </c>
      <c r="I189" s="136"/>
      <c r="J189" s="137">
        <f>ROUND(I189*H189,2)</f>
        <v>0</v>
      </c>
      <c r="K189" s="133" t="s">
        <v>130</v>
      </c>
      <c r="L189" s="31"/>
      <c r="M189" s="138" t="s">
        <v>1</v>
      </c>
      <c r="N189" s="139" t="s">
        <v>44</v>
      </c>
      <c r="P189" s="140">
        <f>O189*H189</f>
        <v>0</v>
      </c>
      <c r="Q189" s="140">
        <v>0</v>
      </c>
      <c r="R189" s="140">
        <f>Q189*H189</f>
        <v>0</v>
      </c>
      <c r="S189" s="140">
        <v>0</v>
      </c>
      <c r="T189" s="141">
        <f>S189*H189</f>
        <v>0</v>
      </c>
      <c r="AR189" s="142" t="s">
        <v>131</v>
      </c>
      <c r="AT189" s="142" t="s">
        <v>126</v>
      </c>
      <c r="AU189" s="142" t="s">
        <v>88</v>
      </c>
      <c r="AY189" s="16" t="s">
        <v>124</v>
      </c>
      <c r="BE189" s="143">
        <f>IF(N189="základní",J189,0)</f>
        <v>0</v>
      </c>
      <c r="BF189" s="143">
        <f>IF(N189="snížená",J189,0)</f>
        <v>0</v>
      </c>
      <c r="BG189" s="143">
        <f>IF(N189="zákl. přenesená",J189,0)</f>
        <v>0</v>
      </c>
      <c r="BH189" s="143">
        <f>IF(N189="sníž. přenesená",J189,0)</f>
        <v>0</v>
      </c>
      <c r="BI189" s="143">
        <f>IF(N189="nulová",J189,0)</f>
        <v>0</v>
      </c>
      <c r="BJ189" s="16" t="s">
        <v>86</v>
      </c>
      <c r="BK189" s="143">
        <f>ROUND(I189*H189,2)</f>
        <v>0</v>
      </c>
      <c r="BL189" s="16" t="s">
        <v>131</v>
      </c>
      <c r="BM189" s="142" t="s">
        <v>218</v>
      </c>
    </row>
    <row r="190" spans="2:51" s="12" customFormat="1" ht="11.25">
      <c r="B190" s="148"/>
      <c r="D190" s="144" t="s">
        <v>135</v>
      </c>
      <c r="E190" s="149" t="s">
        <v>1</v>
      </c>
      <c r="F190" s="150" t="s">
        <v>219</v>
      </c>
      <c r="H190" s="149" t="s">
        <v>1</v>
      </c>
      <c r="I190" s="151"/>
      <c r="L190" s="148"/>
      <c r="M190" s="152"/>
      <c r="T190" s="153"/>
      <c r="AT190" s="149" t="s">
        <v>135</v>
      </c>
      <c r="AU190" s="149" t="s">
        <v>88</v>
      </c>
      <c r="AV190" s="12" t="s">
        <v>86</v>
      </c>
      <c r="AW190" s="12" t="s">
        <v>34</v>
      </c>
      <c r="AX190" s="12" t="s">
        <v>79</v>
      </c>
      <c r="AY190" s="149" t="s">
        <v>124</v>
      </c>
    </row>
    <row r="191" spans="2:51" s="13" customFormat="1" ht="11.25">
      <c r="B191" s="154"/>
      <c r="D191" s="144" t="s">
        <v>135</v>
      </c>
      <c r="E191" s="155" t="s">
        <v>1</v>
      </c>
      <c r="F191" s="156" t="s">
        <v>220</v>
      </c>
      <c r="H191" s="157">
        <v>75.48</v>
      </c>
      <c r="I191" s="158"/>
      <c r="L191" s="154"/>
      <c r="M191" s="159"/>
      <c r="T191" s="160"/>
      <c r="AT191" s="155" t="s">
        <v>135</v>
      </c>
      <c r="AU191" s="155" t="s">
        <v>88</v>
      </c>
      <c r="AV191" s="13" t="s">
        <v>88</v>
      </c>
      <c r="AW191" s="13" t="s">
        <v>34</v>
      </c>
      <c r="AX191" s="13" t="s">
        <v>86</v>
      </c>
      <c r="AY191" s="155" t="s">
        <v>124</v>
      </c>
    </row>
    <row r="192" spans="2:65" s="1" customFormat="1" ht="24.2" customHeight="1">
      <c r="B192" s="31"/>
      <c r="C192" s="131" t="s">
        <v>8</v>
      </c>
      <c r="D192" s="131" t="s">
        <v>126</v>
      </c>
      <c r="E192" s="132" t="s">
        <v>221</v>
      </c>
      <c r="F192" s="133" t="s">
        <v>222</v>
      </c>
      <c r="G192" s="134" t="s">
        <v>129</v>
      </c>
      <c r="H192" s="135">
        <v>1589.3</v>
      </c>
      <c r="I192" s="136"/>
      <c r="J192" s="137">
        <f>ROUND(I192*H192,2)</f>
        <v>0</v>
      </c>
      <c r="K192" s="133" t="s">
        <v>130</v>
      </c>
      <c r="L192" s="31"/>
      <c r="M192" s="138" t="s">
        <v>1</v>
      </c>
      <c r="N192" s="139" t="s">
        <v>44</v>
      </c>
      <c r="P192" s="140">
        <f>O192*H192</f>
        <v>0</v>
      </c>
      <c r="Q192" s="140">
        <v>0</v>
      </c>
      <c r="R192" s="140">
        <f>Q192*H192</f>
        <v>0</v>
      </c>
      <c r="S192" s="140">
        <v>0</v>
      </c>
      <c r="T192" s="141">
        <f>S192*H192</f>
        <v>0</v>
      </c>
      <c r="AR192" s="142" t="s">
        <v>131</v>
      </c>
      <c r="AT192" s="142" t="s">
        <v>126</v>
      </c>
      <c r="AU192" s="142" t="s">
        <v>88</v>
      </c>
      <c r="AY192" s="16" t="s">
        <v>124</v>
      </c>
      <c r="BE192" s="143">
        <f>IF(N192="základní",J192,0)</f>
        <v>0</v>
      </c>
      <c r="BF192" s="143">
        <f>IF(N192="snížená",J192,0)</f>
        <v>0</v>
      </c>
      <c r="BG192" s="143">
        <f>IF(N192="zákl. přenesená",J192,0)</f>
        <v>0</v>
      </c>
      <c r="BH192" s="143">
        <f>IF(N192="sníž. přenesená",J192,0)</f>
        <v>0</v>
      </c>
      <c r="BI192" s="143">
        <f>IF(N192="nulová",J192,0)</f>
        <v>0</v>
      </c>
      <c r="BJ192" s="16" t="s">
        <v>86</v>
      </c>
      <c r="BK192" s="143">
        <f>ROUND(I192*H192,2)</f>
        <v>0</v>
      </c>
      <c r="BL192" s="16" t="s">
        <v>131</v>
      </c>
      <c r="BM192" s="142" t="s">
        <v>223</v>
      </c>
    </row>
    <row r="193" spans="2:63" s="11" customFormat="1" ht="22.9" customHeight="1">
      <c r="B193" s="119"/>
      <c r="D193" s="120" t="s">
        <v>78</v>
      </c>
      <c r="E193" s="129" t="s">
        <v>88</v>
      </c>
      <c r="F193" s="129" t="s">
        <v>224</v>
      </c>
      <c r="I193" s="122"/>
      <c r="J193" s="130">
        <f>BK193</f>
        <v>0</v>
      </c>
      <c r="L193" s="119"/>
      <c r="M193" s="124"/>
      <c r="P193" s="125">
        <f>SUM(P194:P197)</f>
        <v>0</v>
      </c>
      <c r="R193" s="125">
        <f>SUM(R194:R197)</f>
        <v>66.7823442</v>
      </c>
      <c r="T193" s="126">
        <f>SUM(T194:T197)</f>
        <v>0</v>
      </c>
      <c r="AR193" s="120" t="s">
        <v>86</v>
      </c>
      <c r="AT193" s="127" t="s">
        <v>78</v>
      </c>
      <c r="AU193" s="127" t="s">
        <v>86</v>
      </c>
      <c r="AY193" s="120" t="s">
        <v>124</v>
      </c>
      <c r="BK193" s="128">
        <f>SUM(BK194:BK197)</f>
        <v>0</v>
      </c>
    </row>
    <row r="194" spans="2:65" s="1" customFormat="1" ht="44.25" customHeight="1">
      <c r="B194" s="31"/>
      <c r="C194" s="131" t="s">
        <v>225</v>
      </c>
      <c r="D194" s="131" t="s">
        <v>126</v>
      </c>
      <c r="E194" s="132" t="s">
        <v>226</v>
      </c>
      <c r="F194" s="133" t="s">
        <v>227</v>
      </c>
      <c r="G194" s="134" t="s">
        <v>179</v>
      </c>
      <c r="H194" s="135">
        <v>58.784</v>
      </c>
      <c r="I194" s="136"/>
      <c r="J194" s="137">
        <f>ROUND(I194*H194,2)</f>
        <v>0</v>
      </c>
      <c r="K194" s="133" t="s">
        <v>130</v>
      </c>
      <c r="L194" s="31"/>
      <c r="M194" s="138" t="s">
        <v>1</v>
      </c>
      <c r="N194" s="139" t="s">
        <v>44</v>
      </c>
      <c r="P194" s="140">
        <f>O194*H194</f>
        <v>0</v>
      </c>
      <c r="Q194" s="140">
        <v>0</v>
      </c>
      <c r="R194" s="140">
        <f>Q194*H194</f>
        <v>0</v>
      </c>
      <c r="S194" s="140">
        <v>0</v>
      </c>
      <c r="T194" s="141">
        <f>S194*H194</f>
        <v>0</v>
      </c>
      <c r="AR194" s="142" t="s">
        <v>131</v>
      </c>
      <c r="AT194" s="142" t="s">
        <v>126</v>
      </c>
      <c r="AU194" s="142" t="s">
        <v>88</v>
      </c>
      <c r="AY194" s="16" t="s">
        <v>124</v>
      </c>
      <c r="BE194" s="143">
        <f>IF(N194="základní",J194,0)</f>
        <v>0</v>
      </c>
      <c r="BF194" s="143">
        <f>IF(N194="snížená",J194,0)</f>
        <v>0</v>
      </c>
      <c r="BG194" s="143">
        <f>IF(N194="zákl. přenesená",J194,0)</f>
        <v>0</v>
      </c>
      <c r="BH194" s="143">
        <f>IF(N194="sníž. přenesená",J194,0)</f>
        <v>0</v>
      </c>
      <c r="BI194" s="143">
        <f>IF(N194="nulová",J194,0)</f>
        <v>0</v>
      </c>
      <c r="BJ194" s="16" t="s">
        <v>86</v>
      </c>
      <c r="BK194" s="143">
        <f>ROUND(I194*H194,2)</f>
        <v>0</v>
      </c>
      <c r="BL194" s="16" t="s">
        <v>131</v>
      </c>
      <c r="BM194" s="142" t="s">
        <v>228</v>
      </c>
    </row>
    <row r="195" spans="2:51" s="13" customFormat="1" ht="11.25">
      <c r="B195" s="154"/>
      <c r="D195" s="144" t="s">
        <v>135</v>
      </c>
      <c r="E195" s="155" t="s">
        <v>1</v>
      </c>
      <c r="F195" s="156" t="s">
        <v>229</v>
      </c>
      <c r="H195" s="157">
        <v>58.784</v>
      </c>
      <c r="I195" s="158"/>
      <c r="L195" s="154"/>
      <c r="M195" s="159"/>
      <c r="T195" s="160"/>
      <c r="AT195" s="155" t="s">
        <v>135</v>
      </c>
      <c r="AU195" s="155" t="s">
        <v>88</v>
      </c>
      <c r="AV195" s="13" t="s">
        <v>88</v>
      </c>
      <c r="AW195" s="13" t="s">
        <v>34</v>
      </c>
      <c r="AX195" s="13" t="s">
        <v>86</v>
      </c>
      <c r="AY195" s="155" t="s">
        <v>124</v>
      </c>
    </row>
    <row r="196" spans="2:65" s="1" customFormat="1" ht="66.75" customHeight="1">
      <c r="B196" s="31"/>
      <c r="C196" s="131" t="s">
        <v>230</v>
      </c>
      <c r="D196" s="131" t="s">
        <v>126</v>
      </c>
      <c r="E196" s="132" t="s">
        <v>231</v>
      </c>
      <c r="F196" s="133" t="s">
        <v>232</v>
      </c>
      <c r="G196" s="134" t="s">
        <v>167</v>
      </c>
      <c r="H196" s="135">
        <v>326.58</v>
      </c>
      <c r="I196" s="136"/>
      <c r="J196" s="137">
        <f>ROUND(I196*H196,2)</f>
        <v>0</v>
      </c>
      <c r="K196" s="133" t="s">
        <v>130</v>
      </c>
      <c r="L196" s="31"/>
      <c r="M196" s="138" t="s">
        <v>1</v>
      </c>
      <c r="N196" s="139" t="s">
        <v>44</v>
      </c>
      <c r="P196" s="140">
        <f>O196*H196</f>
        <v>0</v>
      </c>
      <c r="Q196" s="140">
        <v>0.20449</v>
      </c>
      <c r="R196" s="140">
        <f>Q196*H196</f>
        <v>66.7823442</v>
      </c>
      <c r="S196" s="140">
        <v>0</v>
      </c>
      <c r="T196" s="141">
        <f>S196*H196</f>
        <v>0</v>
      </c>
      <c r="AR196" s="142" t="s">
        <v>131</v>
      </c>
      <c r="AT196" s="142" t="s">
        <v>126</v>
      </c>
      <c r="AU196" s="142" t="s">
        <v>88</v>
      </c>
      <c r="AY196" s="16" t="s">
        <v>124</v>
      </c>
      <c r="BE196" s="143">
        <f>IF(N196="základní",J196,0)</f>
        <v>0</v>
      </c>
      <c r="BF196" s="143">
        <f>IF(N196="snížená",J196,0)</f>
        <v>0</v>
      </c>
      <c r="BG196" s="143">
        <f>IF(N196="zákl. přenesená",J196,0)</f>
        <v>0</v>
      </c>
      <c r="BH196" s="143">
        <f>IF(N196="sníž. přenesená",J196,0)</f>
        <v>0</v>
      </c>
      <c r="BI196" s="143">
        <f>IF(N196="nulová",J196,0)</f>
        <v>0</v>
      </c>
      <c r="BJ196" s="16" t="s">
        <v>86</v>
      </c>
      <c r="BK196" s="143">
        <f>ROUND(I196*H196,2)</f>
        <v>0</v>
      </c>
      <c r="BL196" s="16" t="s">
        <v>131</v>
      </c>
      <c r="BM196" s="142" t="s">
        <v>233</v>
      </c>
    </row>
    <row r="197" spans="2:51" s="13" customFormat="1" ht="11.25">
      <c r="B197" s="154"/>
      <c r="D197" s="144" t="s">
        <v>135</v>
      </c>
      <c r="E197" s="155" t="s">
        <v>1</v>
      </c>
      <c r="F197" s="156" t="s">
        <v>234</v>
      </c>
      <c r="H197" s="157">
        <v>326.58</v>
      </c>
      <c r="I197" s="158"/>
      <c r="L197" s="154"/>
      <c r="M197" s="159"/>
      <c r="T197" s="160"/>
      <c r="AT197" s="155" t="s">
        <v>135</v>
      </c>
      <c r="AU197" s="155" t="s">
        <v>88</v>
      </c>
      <c r="AV197" s="13" t="s">
        <v>88</v>
      </c>
      <c r="AW197" s="13" t="s">
        <v>34</v>
      </c>
      <c r="AX197" s="13" t="s">
        <v>86</v>
      </c>
      <c r="AY197" s="155" t="s">
        <v>124</v>
      </c>
    </row>
    <row r="198" spans="2:63" s="11" customFormat="1" ht="22.9" customHeight="1">
      <c r="B198" s="119"/>
      <c r="D198" s="120" t="s">
        <v>78</v>
      </c>
      <c r="E198" s="129" t="s">
        <v>131</v>
      </c>
      <c r="F198" s="129" t="s">
        <v>235</v>
      </c>
      <c r="I198" s="122"/>
      <c r="J198" s="130">
        <f>BK198</f>
        <v>0</v>
      </c>
      <c r="L198" s="119"/>
      <c r="M198" s="124"/>
      <c r="P198" s="125">
        <f>SUM(P199:P201)</f>
        <v>0</v>
      </c>
      <c r="R198" s="125">
        <f>SUM(R199:R201)</f>
        <v>0</v>
      </c>
      <c r="T198" s="126">
        <f>SUM(T199:T201)</f>
        <v>0</v>
      </c>
      <c r="AR198" s="120" t="s">
        <v>86</v>
      </c>
      <c r="AT198" s="127" t="s">
        <v>78</v>
      </c>
      <c r="AU198" s="127" t="s">
        <v>86</v>
      </c>
      <c r="AY198" s="120" t="s">
        <v>124</v>
      </c>
      <c r="BK198" s="128">
        <f>SUM(BK199:BK201)</f>
        <v>0</v>
      </c>
    </row>
    <row r="199" spans="2:65" s="1" customFormat="1" ht="37.9" customHeight="1">
      <c r="B199" s="31"/>
      <c r="C199" s="131" t="s">
        <v>236</v>
      </c>
      <c r="D199" s="131" t="s">
        <v>126</v>
      </c>
      <c r="E199" s="132" t="s">
        <v>237</v>
      </c>
      <c r="F199" s="133" t="s">
        <v>238</v>
      </c>
      <c r="G199" s="134" t="s">
        <v>129</v>
      </c>
      <c r="H199" s="135">
        <v>146.961</v>
      </c>
      <c r="I199" s="136"/>
      <c r="J199" s="137">
        <f>ROUND(I199*H199,2)</f>
        <v>0</v>
      </c>
      <c r="K199" s="133" t="s">
        <v>239</v>
      </c>
      <c r="L199" s="31"/>
      <c r="M199" s="138" t="s">
        <v>1</v>
      </c>
      <c r="N199" s="139" t="s">
        <v>44</v>
      </c>
      <c r="P199" s="140">
        <f>O199*H199</f>
        <v>0</v>
      </c>
      <c r="Q199" s="140">
        <v>0</v>
      </c>
      <c r="R199" s="140">
        <f>Q199*H199</f>
        <v>0</v>
      </c>
      <c r="S199" s="140">
        <v>0</v>
      </c>
      <c r="T199" s="141">
        <f>S199*H199</f>
        <v>0</v>
      </c>
      <c r="AR199" s="142" t="s">
        <v>131</v>
      </c>
      <c r="AT199" s="142" t="s">
        <v>126</v>
      </c>
      <c r="AU199" s="142" t="s">
        <v>88</v>
      </c>
      <c r="AY199" s="16" t="s">
        <v>124</v>
      </c>
      <c r="BE199" s="143">
        <f>IF(N199="základní",J199,0)</f>
        <v>0</v>
      </c>
      <c r="BF199" s="143">
        <f>IF(N199="snížená",J199,0)</f>
        <v>0</v>
      </c>
      <c r="BG199" s="143">
        <f>IF(N199="zákl. přenesená",J199,0)</f>
        <v>0</v>
      </c>
      <c r="BH199" s="143">
        <f>IF(N199="sníž. přenesená",J199,0)</f>
        <v>0</v>
      </c>
      <c r="BI199" s="143">
        <f>IF(N199="nulová",J199,0)</f>
        <v>0</v>
      </c>
      <c r="BJ199" s="16" t="s">
        <v>86</v>
      </c>
      <c r="BK199" s="143">
        <f>ROUND(I199*H199,2)</f>
        <v>0</v>
      </c>
      <c r="BL199" s="16" t="s">
        <v>131</v>
      </c>
      <c r="BM199" s="142" t="s">
        <v>240</v>
      </c>
    </row>
    <row r="200" spans="2:51" s="12" customFormat="1" ht="11.25">
      <c r="B200" s="148"/>
      <c r="D200" s="144" t="s">
        <v>135</v>
      </c>
      <c r="E200" s="149" t="s">
        <v>1</v>
      </c>
      <c r="F200" s="150" t="s">
        <v>241</v>
      </c>
      <c r="H200" s="149" t="s">
        <v>1</v>
      </c>
      <c r="I200" s="151"/>
      <c r="L200" s="148"/>
      <c r="M200" s="152"/>
      <c r="T200" s="153"/>
      <c r="AT200" s="149" t="s">
        <v>135</v>
      </c>
      <c r="AU200" s="149" t="s">
        <v>88</v>
      </c>
      <c r="AV200" s="12" t="s">
        <v>86</v>
      </c>
      <c r="AW200" s="12" t="s">
        <v>34</v>
      </c>
      <c r="AX200" s="12" t="s">
        <v>79</v>
      </c>
      <c r="AY200" s="149" t="s">
        <v>124</v>
      </c>
    </row>
    <row r="201" spans="2:51" s="13" customFormat="1" ht="11.25">
      <c r="B201" s="154"/>
      <c r="D201" s="144" t="s">
        <v>135</v>
      </c>
      <c r="E201" s="155" t="s">
        <v>1</v>
      </c>
      <c r="F201" s="156" t="s">
        <v>242</v>
      </c>
      <c r="H201" s="157">
        <v>146.961</v>
      </c>
      <c r="I201" s="158"/>
      <c r="L201" s="154"/>
      <c r="M201" s="159"/>
      <c r="T201" s="160"/>
      <c r="AT201" s="155" t="s">
        <v>135</v>
      </c>
      <c r="AU201" s="155" t="s">
        <v>88</v>
      </c>
      <c r="AV201" s="13" t="s">
        <v>88</v>
      </c>
      <c r="AW201" s="13" t="s">
        <v>34</v>
      </c>
      <c r="AX201" s="13" t="s">
        <v>86</v>
      </c>
      <c r="AY201" s="155" t="s">
        <v>124</v>
      </c>
    </row>
    <row r="202" spans="2:63" s="11" customFormat="1" ht="22.9" customHeight="1">
      <c r="B202" s="119"/>
      <c r="D202" s="120" t="s">
        <v>78</v>
      </c>
      <c r="E202" s="129" t="s">
        <v>156</v>
      </c>
      <c r="F202" s="129" t="s">
        <v>243</v>
      </c>
      <c r="I202" s="122"/>
      <c r="J202" s="130">
        <f>BK202</f>
        <v>0</v>
      </c>
      <c r="L202" s="119"/>
      <c r="M202" s="124"/>
      <c r="P202" s="125">
        <f>SUM(P203:P239)</f>
        <v>0</v>
      </c>
      <c r="R202" s="125">
        <f>SUM(R203:R239)</f>
        <v>0</v>
      </c>
      <c r="T202" s="126">
        <f>SUM(T203:T239)</f>
        <v>0</v>
      </c>
      <c r="AR202" s="120" t="s">
        <v>86</v>
      </c>
      <c r="AT202" s="127" t="s">
        <v>78</v>
      </c>
      <c r="AU202" s="127" t="s">
        <v>86</v>
      </c>
      <c r="AY202" s="120" t="s">
        <v>124</v>
      </c>
      <c r="BK202" s="128">
        <f>SUM(BK203:BK239)</f>
        <v>0</v>
      </c>
    </row>
    <row r="203" spans="2:65" s="1" customFormat="1" ht="33" customHeight="1">
      <c r="B203" s="31"/>
      <c r="C203" s="131" t="s">
        <v>244</v>
      </c>
      <c r="D203" s="131" t="s">
        <v>126</v>
      </c>
      <c r="E203" s="132" t="s">
        <v>245</v>
      </c>
      <c r="F203" s="133" t="s">
        <v>246</v>
      </c>
      <c r="G203" s="134" t="s">
        <v>129</v>
      </c>
      <c r="H203" s="135">
        <v>1438.278</v>
      </c>
      <c r="I203" s="136"/>
      <c r="J203" s="137">
        <f>ROUND(I203*H203,2)</f>
        <v>0</v>
      </c>
      <c r="K203" s="133" t="s">
        <v>130</v>
      </c>
      <c r="L203" s="31"/>
      <c r="M203" s="138" t="s">
        <v>1</v>
      </c>
      <c r="N203" s="139" t="s">
        <v>44</v>
      </c>
      <c r="P203" s="140">
        <f>O203*H203</f>
        <v>0</v>
      </c>
      <c r="Q203" s="140">
        <v>0</v>
      </c>
      <c r="R203" s="140">
        <f>Q203*H203</f>
        <v>0</v>
      </c>
      <c r="S203" s="140">
        <v>0</v>
      </c>
      <c r="T203" s="141">
        <f>S203*H203</f>
        <v>0</v>
      </c>
      <c r="AR203" s="142" t="s">
        <v>131</v>
      </c>
      <c r="AT203" s="142" t="s">
        <v>126</v>
      </c>
      <c r="AU203" s="142" t="s">
        <v>88</v>
      </c>
      <c r="AY203" s="16" t="s">
        <v>124</v>
      </c>
      <c r="BE203" s="143">
        <f>IF(N203="základní",J203,0)</f>
        <v>0</v>
      </c>
      <c r="BF203" s="143">
        <f>IF(N203="snížená",J203,0)</f>
        <v>0</v>
      </c>
      <c r="BG203" s="143">
        <f>IF(N203="zákl. přenesená",J203,0)</f>
        <v>0</v>
      </c>
      <c r="BH203" s="143">
        <f>IF(N203="sníž. přenesená",J203,0)</f>
        <v>0</v>
      </c>
      <c r="BI203" s="143">
        <f>IF(N203="nulová",J203,0)</f>
        <v>0</v>
      </c>
      <c r="BJ203" s="16" t="s">
        <v>86</v>
      </c>
      <c r="BK203" s="143">
        <f>ROUND(I203*H203,2)</f>
        <v>0</v>
      </c>
      <c r="BL203" s="16" t="s">
        <v>131</v>
      </c>
      <c r="BM203" s="142" t="s">
        <v>247</v>
      </c>
    </row>
    <row r="204" spans="2:51" s="12" customFormat="1" ht="11.25">
      <c r="B204" s="148"/>
      <c r="D204" s="144" t="s">
        <v>135</v>
      </c>
      <c r="E204" s="149" t="s">
        <v>1</v>
      </c>
      <c r="F204" s="150" t="s">
        <v>136</v>
      </c>
      <c r="H204" s="149" t="s">
        <v>1</v>
      </c>
      <c r="I204" s="151"/>
      <c r="L204" s="148"/>
      <c r="M204" s="152"/>
      <c r="T204" s="153"/>
      <c r="AT204" s="149" t="s">
        <v>135</v>
      </c>
      <c r="AU204" s="149" t="s">
        <v>88</v>
      </c>
      <c r="AV204" s="12" t="s">
        <v>86</v>
      </c>
      <c r="AW204" s="12" t="s">
        <v>34</v>
      </c>
      <c r="AX204" s="12" t="s">
        <v>79</v>
      </c>
      <c r="AY204" s="149" t="s">
        <v>124</v>
      </c>
    </row>
    <row r="205" spans="2:51" s="13" customFormat="1" ht="11.25">
      <c r="B205" s="154"/>
      <c r="D205" s="144" t="s">
        <v>135</v>
      </c>
      <c r="E205" s="155" t="s">
        <v>1</v>
      </c>
      <c r="F205" s="156" t="s">
        <v>160</v>
      </c>
      <c r="H205" s="157">
        <v>1291.16</v>
      </c>
      <c r="I205" s="158"/>
      <c r="L205" s="154"/>
      <c r="M205" s="159"/>
      <c r="T205" s="160"/>
      <c r="AT205" s="155" t="s">
        <v>135</v>
      </c>
      <c r="AU205" s="155" t="s">
        <v>88</v>
      </c>
      <c r="AV205" s="13" t="s">
        <v>88</v>
      </c>
      <c r="AW205" s="13" t="s">
        <v>34</v>
      </c>
      <c r="AX205" s="13" t="s">
        <v>79</v>
      </c>
      <c r="AY205" s="155" t="s">
        <v>124</v>
      </c>
    </row>
    <row r="206" spans="2:51" s="13" customFormat="1" ht="11.25">
      <c r="B206" s="154"/>
      <c r="D206" s="144" t="s">
        <v>135</v>
      </c>
      <c r="E206" s="155" t="s">
        <v>1</v>
      </c>
      <c r="F206" s="156" t="s">
        <v>248</v>
      </c>
      <c r="H206" s="157">
        <v>147.118</v>
      </c>
      <c r="I206" s="158"/>
      <c r="L206" s="154"/>
      <c r="M206" s="159"/>
      <c r="T206" s="160"/>
      <c r="AT206" s="155" t="s">
        <v>135</v>
      </c>
      <c r="AU206" s="155" t="s">
        <v>88</v>
      </c>
      <c r="AV206" s="13" t="s">
        <v>88</v>
      </c>
      <c r="AW206" s="13" t="s">
        <v>34</v>
      </c>
      <c r="AX206" s="13" t="s">
        <v>79</v>
      </c>
      <c r="AY206" s="155" t="s">
        <v>124</v>
      </c>
    </row>
    <row r="207" spans="2:51" s="14" customFormat="1" ht="11.25">
      <c r="B207" s="161"/>
      <c r="D207" s="144" t="s">
        <v>135</v>
      </c>
      <c r="E207" s="162" t="s">
        <v>1</v>
      </c>
      <c r="F207" s="163" t="s">
        <v>139</v>
      </c>
      <c r="H207" s="164">
        <v>1438.278</v>
      </c>
      <c r="I207" s="165"/>
      <c r="L207" s="161"/>
      <c r="M207" s="166"/>
      <c r="T207" s="167"/>
      <c r="AT207" s="162" t="s">
        <v>135</v>
      </c>
      <c r="AU207" s="162" t="s">
        <v>88</v>
      </c>
      <c r="AV207" s="14" t="s">
        <v>131</v>
      </c>
      <c r="AW207" s="14" t="s">
        <v>34</v>
      </c>
      <c r="AX207" s="14" t="s">
        <v>86</v>
      </c>
      <c r="AY207" s="162" t="s">
        <v>124</v>
      </c>
    </row>
    <row r="208" spans="2:65" s="1" customFormat="1" ht="33" customHeight="1">
      <c r="B208" s="31"/>
      <c r="C208" s="131" t="s">
        <v>249</v>
      </c>
      <c r="D208" s="131" t="s">
        <v>126</v>
      </c>
      <c r="E208" s="132" t="s">
        <v>250</v>
      </c>
      <c r="F208" s="133" t="s">
        <v>251</v>
      </c>
      <c r="G208" s="134" t="s">
        <v>129</v>
      </c>
      <c r="H208" s="135">
        <v>1545.788</v>
      </c>
      <c r="I208" s="136"/>
      <c r="J208" s="137">
        <f>ROUND(I208*H208,2)</f>
        <v>0</v>
      </c>
      <c r="K208" s="133" t="s">
        <v>130</v>
      </c>
      <c r="L208" s="31"/>
      <c r="M208" s="138" t="s">
        <v>1</v>
      </c>
      <c r="N208" s="139" t="s">
        <v>44</v>
      </c>
      <c r="P208" s="140">
        <f>O208*H208</f>
        <v>0</v>
      </c>
      <c r="Q208" s="140">
        <v>0</v>
      </c>
      <c r="R208" s="140">
        <f>Q208*H208</f>
        <v>0</v>
      </c>
      <c r="S208" s="140">
        <v>0</v>
      </c>
      <c r="T208" s="141">
        <f>S208*H208</f>
        <v>0</v>
      </c>
      <c r="AR208" s="142" t="s">
        <v>131</v>
      </c>
      <c r="AT208" s="142" t="s">
        <v>126</v>
      </c>
      <c r="AU208" s="142" t="s">
        <v>88</v>
      </c>
      <c r="AY208" s="16" t="s">
        <v>124</v>
      </c>
      <c r="BE208" s="143">
        <f>IF(N208="základní",J208,0)</f>
        <v>0</v>
      </c>
      <c r="BF208" s="143">
        <f>IF(N208="snížená",J208,0)</f>
        <v>0</v>
      </c>
      <c r="BG208" s="143">
        <f>IF(N208="zákl. přenesená",J208,0)</f>
        <v>0</v>
      </c>
      <c r="BH208" s="143">
        <f>IF(N208="sníž. přenesená",J208,0)</f>
        <v>0</v>
      </c>
      <c r="BI208" s="143">
        <f>IF(N208="nulová",J208,0)</f>
        <v>0</v>
      </c>
      <c r="BJ208" s="16" t="s">
        <v>86</v>
      </c>
      <c r="BK208" s="143">
        <f>ROUND(I208*H208,2)</f>
        <v>0</v>
      </c>
      <c r="BL208" s="16" t="s">
        <v>131</v>
      </c>
      <c r="BM208" s="142" t="s">
        <v>252</v>
      </c>
    </row>
    <row r="209" spans="2:51" s="12" customFormat="1" ht="11.25">
      <c r="B209" s="148"/>
      <c r="D209" s="144" t="s">
        <v>135</v>
      </c>
      <c r="E209" s="149" t="s">
        <v>1</v>
      </c>
      <c r="F209" s="150" t="s">
        <v>136</v>
      </c>
      <c r="H209" s="149" t="s">
        <v>1</v>
      </c>
      <c r="I209" s="151"/>
      <c r="L209" s="148"/>
      <c r="M209" s="152"/>
      <c r="T209" s="153"/>
      <c r="AT209" s="149" t="s">
        <v>135</v>
      </c>
      <c r="AU209" s="149" t="s">
        <v>88</v>
      </c>
      <c r="AV209" s="12" t="s">
        <v>86</v>
      </c>
      <c r="AW209" s="12" t="s">
        <v>34</v>
      </c>
      <c r="AX209" s="12" t="s">
        <v>79</v>
      </c>
      <c r="AY209" s="149" t="s">
        <v>124</v>
      </c>
    </row>
    <row r="210" spans="2:51" s="13" customFormat="1" ht="11.25">
      <c r="B210" s="154"/>
      <c r="D210" s="144" t="s">
        <v>135</v>
      </c>
      <c r="E210" s="155" t="s">
        <v>1</v>
      </c>
      <c r="F210" s="156" t="s">
        <v>160</v>
      </c>
      <c r="H210" s="157">
        <v>1291.16</v>
      </c>
      <c r="I210" s="158"/>
      <c r="L210" s="154"/>
      <c r="M210" s="159"/>
      <c r="T210" s="160"/>
      <c r="AT210" s="155" t="s">
        <v>135</v>
      </c>
      <c r="AU210" s="155" t="s">
        <v>88</v>
      </c>
      <c r="AV210" s="13" t="s">
        <v>88</v>
      </c>
      <c r="AW210" s="13" t="s">
        <v>34</v>
      </c>
      <c r="AX210" s="13" t="s">
        <v>79</v>
      </c>
      <c r="AY210" s="155" t="s">
        <v>124</v>
      </c>
    </row>
    <row r="211" spans="2:51" s="13" customFormat="1" ht="11.25">
      <c r="B211" s="154"/>
      <c r="D211" s="144" t="s">
        <v>135</v>
      </c>
      <c r="E211" s="155" t="s">
        <v>1</v>
      </c>
      <c r="F211" s="156" t="s">
        <v>253</v>
      </c>
      <c r="H211" s="157">
        <v>254.628</v>
      </c>
      <c r="I211" s="158"/>
      <c r="L211" s="154"/>
      <c r="M211" s="159"/>
      <c r="T211" s="160"/>
      <c r="AT211" s="155" t="s">
        <v>135</v>
      </c>
      <c r="AU211" s="155" t="s">
        <v>88</v>
      </c>
      <c r="AV211" s="13" t="s">
        <v>88</v>
      </c>
      <c r="AW211" s="13" t="s">
        <v>34</v>
      </c>
      <c r="AX211" s="13" t="s">
        <v>79</v>
      </c>
      <c r="AY211" s="155" t="s">
        <v>124</v>
      </c>
    </row>
    <row r="212" spans="2:51" s="14" customFormat="1" ht="11.25">
      <c r="B212" s="161"/>
      <c r="D212" s="144" t="s">
        <v>135</v>
      </c>
      <c r="E212" s="162" t="s">
        <v>1</v>
      </c>
      <c r="F212" s="163" t="s">
        <v>139</v>
      </c>
      <c r="H212" s="164">
        <v>1545.788</v>
      </c>
      <c r="I212" s="165"/>
      <c r="L212" s="161"/>
      <c r="M212" s="166"/>
      <c r="T212" s="167"/>
      <c r="AT212" s="162" t="s">
        <v>135</v>
      </c>
      <c r="AU212" s="162" t="s">
        <v>88</v>
      </c>
      <c r="AV212" s="14" t="s">
        <v>131</v>
      </c>
      <c r="AW212" s="14" t="s">
        <v>34</v>
      </c>
      <c r="AX212" s="14" t="s">
        <v>86</v>
      </c>
      <c r="AY212" s="162" t="s">
        <v>124</v>
      </c>
    </row>
    <row r="213" spans="2:65" s="1" customFormat="1" ht="49.15" customHeight="1">
      <c r="B213" s="31"/>
      <c r="C213" s="131" t="s">
        <v>7</v>
      </c>
      <c r="D213" s="131" t="s">
        <v>126</v>
      </c>
      <c r="E213" s="132" t="s">
        <v>254</v>
      </c>
      <c r="F213" s="133" t="s">
        <v>255</v>
      </c>
      <c r="G213" s="134" t="s">
        <v>129</v>
      </c>
      <c r="H213" s="135">
        <v>1306.04</v>
      </c>
      <c r="I213" s="136"/>
      <c r="J213" s="137">
        <f>ROUND(I213*H213,2)</f>
        <v>0</v>
      </c>
      <c r="K213" s="133" t="s">
        <v>130</v>
      </c>
      <c r="L213" s="31"/>
      <c r="M213" s="138" t="s">
        <v>1</v>
      </c>
      <c r="N213" s="139" t="s">
        <v>44</v>
      </c>
      <c r="P213" s="140">
        <f>O213*H213</f>
        <v>0</v>
      </c>
      <c r="Q213" s="140">
        <v>0</v>
      </c>
      <c r="R213" s="140">
        <f>Q213*H213</f>
        <v>0</v>
      </c>
      <c r="S213" s="140">
        <v>0</v>
      </c>
      <c r="T213" s="141">
        <f>S213*H213</f>
        <v>0</v>
      </c>
      <c r="AR213" s="142" t="s">
        <v>131</v>
      </c>
      <c r="AT213" s="142" t="s">
        <v>126</v>
      </c>
      <c r="AU213" s="142" t="s">
        <v>88</v>
      </c>
      <c r="AY213" s="16" t="s">
        <v>124</v>
      </c>
      <c r="BE213" s="143">
        <f>IF(N213="základní",J213,0)</f>
        <v>0</v>
      </c>
      <c r="BF213" s="143">
        <f>IF(N213="snížená",J213,0)</f>
        <v>0</v>
      </c>
      <c r="BG213" s="143">
        <f>IF(N213="zákl. přenesená",J213,0)</f>
        <v>0</v>
      </c>
      <c r="BH213" s="143">
        <f>IF(N213="sníž. přenesená",J213,0)</f>
        <v>0</v>
      </c>
      <c r="BI213" s="143">
        <f>IF(N213="nulová",J213,0)</f>
        <v>0</v>
      </c>
      <c r="BJ213" s="16" t="s">
        <v>86</v>
      </c>
      <c r="BK213" s="143">
        <f>ROUND(I213*H213,2)</f>
        <v>0</v>
      </c>
      <c r="BL213" s="16" t="s">
        <v>131</v>
      </c>
      <c r="BM213" s="142" t="s">
        <v>256</v>
      </c>
    </row>
    <row r="214" spans="2:51" s="12" customFormat="1" ht="11.25">
      <c r="B214" s="148"/>
      <c r="D214" s="144" t="s">
        <v>135</v>
      </c>
      <c r="E214" s="149" t="s">
        <v>1</v>
      </c>
      <c r="F214" s="150" t="s">
        <v>136</v>
      </c>
      <c r="H214" s="149" t="s">
        <v>1</v>
      </c>
      <c r="I214" s="151"/>
      <c r="L214" s="148"/>
      <c r="M214" s="152"/>
      <c r="T214" s="153"/>
      <c r="AT214" s="149" t="s">
        <v>135</v>
      </c>
      <c r="AU214" s="149" t="s">
        <v>88</v>
      </c>
      <c r="AV214" s="12" t="s">
        <v>86</v>
      </c>
      <c r="AW214" s="12" t="s">
        <v>34</v>
      </c>
      <c r="AX214" s="12" t="s">
        <v>79</v>
      </c>
      <c r="AY214" s="149" t="s">
        <v>124</v>
      </c>
    </row>
    <row r="215" spans="2:51" s="13" customFormat="1" ht="11.25">
      <c r="B215" s="154"/>
      <c r="D215" s="144" t="s">
        <v>135</v>
      </c>
      <c r="E215" s="155" t="s">
        <v>1</v>
      </c>
      <c r="F215" s="156" t="s">
        <v>160</v>
      </c>
      <c r="H215" s="157">
        <v>1291.16</v>
      </c>
      <c r="I215" s="158"/>
      <c r="L215" s="154"/>
      <c r="M215" s="159"/>
      <c r="T215" s="160"/>
      <c r="AT215" s="155" t="s">
        <v>135</v>
      </c>
      <c r="AU215" s="155" t="s">
        <v>88</v>
      </c>
      <c r="AV215" s="13" t="s">
        <v>88</v>
      </c>
      <c r="AW215" s="13" t="s">
        <v>34</v>
      </c>
      <c r="AX215" s="13" t="s">
        <v>79</v>
      </c>
      <c r="AY215" s="155" t="s">
        <v>124</v>
      </c>
    </row>
    <row r="216" spans="2:51" s="13" customFormat="1" ht="11.25">
      <c r="B216" s="154"/>
      <c r="D216" s="144" t="s">
        <v>135</v>
      </c>
      <c r="E216" s="155" t="s">
        <v>1</v>
      </c>
      <c r="F216" s="156" t="s">
        <v>161</v>
      </c>
      <c r="H216" s="157">
        <v>11.52</v>
      </c>
      <c r="I216" s="158"/>
      <c r="L216" s="154"/>
      <c r="M216" s="159"/>
      <c r="T216" s="160"/>
      <c r="AT216" s="155" t="s">
        <v>135</v>
      </c>
      <c r="AU216" s="155" t="s">
        <v>88</v>
      </c>
      <c r="AV216" s="13" t="s">
        <v>88</v>
      </c>
      <c r="AW216" s="13" t="s">
        <v>34</v>
      </c>
      <c r="AX216" s="13" t="s">
        <v>79</v>
      </c>
      <c r="AY216" s="155" t="s">
        <v>124</v>
      </c>
    </row>
    <row r="217" spans="2:51" s="13" customFormat="1" ht="11.25">
      <c r="B217" s="154"/>
      <c r="D217" s="144" t="s">
        <v>135</v>
      </c>
      <c r="E217" s="155" t="s">
        <v>1</v>
      </c>
      <c r="F217" s="156" t="s">
        <v>162</v>
      </c>
      <c r="H217" s="157">
        <v>3.36</v>
      </c>
      <c r="I217" s="158"/>
      <c r="L217" s="154"/>
      <c r="M217" s="159"/>
      <c r="T217" s="160"/>
      <c r="AT217" s="155" t="s">
        <v>135</v>
      </c>
      <c r="AU217" s="155" t="s">
        <v>88</v>
      </c>
      <c r="AV217" s="13" t="s">
        <v>88</v>
      </c>
      <c r="AW217" s="13" t="s">
        <v>34</v>
      </c>
      <c r="AX217" s="13" t="s">
        <v>79</v>
      </c>
      <c r="AY217" s="155" t="s">
        <v>124</v>
      </c>
    </row>
    <row r="218" spans="2:51" s="14" customFormat="1" ht="11.25">
      <c r="B218" s="161"/>
      <c r="D218" s="144" t="s">
        <v>135</v>
      </c>
      <c r="E218" s="162" t="s">
        <v>1</v>
      </c>
      <c r="F218" s="163" t="s">
        <v>139</v>
      </c>
      <c r="H218" s="164">
        <v>1306.04</v>
      </c>
      <c r="I218" s="165"/>
      <c r="L218" s="161"/>
      <c r="M218" s="166"/>
      <c r="T218" s="167"/>
      <c r="AT218" s="162" t="s">
        <v>135</v>
      </c>
      <c r="AU218" s="162" t="s">
        <v>88</v>
      </c>
      <c r="AV218" s="14" t="s">
        <v>131</v>
      </c>
      <c r="AW218" s="14" t="s">
        <v>34</v>
      </c>
      <c r="AX218" s="14" t="s">
        <v>86</v>
      </c>
      <c r="AY218" s="162" t="s">
        <v>124</v>
      </c>
    </row>
    <row r="219" spans="2:65" s="1" customFormat="1" ht="37.9" customHeight="1">
      <c r="B219" s="31"/>
      <c r="C219" s="131" t="s">
        <v>257</v>
      </c>
      <c r="D219" s="131" t="s">
        <v>126</v>
      </c>
      <c r="E219" s="132" t="s">
        <v>258</v>
      </c>
      <c r="F219" s="133" t="s">
        <v>259</v>
      </c>
      <c r="G219" s="134" t="s">
        <v>129</v>
      </c>
      <c r="H219" s="135">
        <v>1291.16</v>
      </c>
      <c r="I219" s="136"/>
      <c r="J219" s="137">
        <f>ROUND(I219*H219,2)</f>
        <v>0</v>
      </c>
      <c r="K219" s="133" t="s">
        <v>130</v>
      </c>
      <c r="L219" s="31"/>
      <c r="M219" s="138" t="s">
        <v>1</v>
      </c>
      <c r="N219" s="139" t="s">
        <v>44</v>
      </c>
      <c r="P219" s="140">
        <f>O219*H219</f>
        <v>0</v>
      </c>
      <c r="Q219" s="140">
        <v>0</v>
      </c>
      <c r="R219" s="140">
        <f>Q219*H219</f>
        <v>0</v>
      </c>
      <c r="S219" s="140">
        <v>0</v>
      </c>
      <c r="T219" s="141">
        <f>S219*H219</f>
        <v>0</v>
      </c>
      <c r="AR219" s="142" t="s">
        <v>131</v>
      </c>
      <c r="AT219" s="142" t="s">
        <v>126</v>
      </c>
      <c r="AU219" s="142" t="s">
        <v>88</v>
      </c>
      <c r="AY219" s="16" t="s">
        <v>124</v>
      </c>
      <c r="BE219" s="143">
        <f>IF(N219="základní",J219,0)</f>
        <v>0</v>
      </c>
      <c r="BF219" s="143">
        <f>IF(N219="snížená",J219,0)</f>
        <v>0</v>
      </c>
      <c r="BG219" s="143">
        <f>IF(N219="zákl. přenesená",J219,0)</f>
        <v>0</v>
      </c>
      <c r="BH219" s="143">
        <f>IF(N219="sníž. přenesená",J219,0)</f>
        <v>0</v>
      </c>
      <c r="BI219" s="143">
        <f>IF(N219="nulová",J219,0)</f>
        <v>0</v>
      </c>
      <c r="BJ219" s="16" t="s">
        <v>86</v>
      </c>
      <c r="BK219" s="143">
        <f>ROUND(I219*H219,2)</f>
        <v>0</v>
      </c>
      <c r="BL219" s="16" t="s">
        <v>131</v>
      </c>
      <c r="BM219" s="142" t="s">
        <v>260</v>
      </c>
    </row>
    <row r="220" spans="2:51" s="12" customFormat="1" ht="11.25">
      <c r="B220" s="148"/>
      <c r="D220" s="144" t="s">
        <v>135</v>
      </c>
      <c r="E220" s="149" t="s">
        <v>1</v>
      </c>
      <c r="F220" s="150" t="s">
        <v>136</v>
      </c>
      <c r="H220" s="149" t="s">
        <v>1</v>
      </c>
      <c r="I220" s="151"/>
      <c r="L220" s="148"/>
      <c r="M220" s="152"/>
      <c r="T220" s="153"/>
      <c r="AT220" s="149" t="s">
        <v>135</v>
      </c>
      <c r="AU220" s="149" t="s">
        <v>88</v>
      </c>
      <c r="AV220" s="12" t="s">
        <v>86</v>
      </c>
      <c r="AW220" s="12" t="s">
        <v>34</v>
      </c>
      <c r="AX220" s="12" t="s">
        <v>79</v>
      </c>
      <c r="AY220" s="149" t="s">
        <v>124</v>
      </c>
    </row>
    <row r="221" spans="2:51" s="13" customFormat="1" ht="11.25">
      <c r="B221" s="154"/>
      <c r="D221" s="144" t="s">
        <v>135</v>
      </c>
      <c r="E221" s="155" t="s">
        <v>1</v>
      </c>
      <c r="F221" s="156" t="s">
        <v>160</v>
      </c>
      <c r="H221" s="157">
        <v>1291.16</v>
      </c>
      <c r="I221" s="158"/>
      <c r="L221" s="154"/>
      <c r="M221" s="159"/>
      <c r="T221" s="160"/>
      <c r="AT221" s="155" t="s">
        <v>135</v>
      </c>
      <c r="AU221" s="155" t="s">
        <v>88</v>
      </c>
      <c r="AV221" s="13" t="s">
        <v>88</v>
      </c>
      <c r="AW221" s="13" t="s">
        <v>34</v>
      </c>
      <c r="AX221" s="13" t="s">
        <v>86</v>
      </c>
      <c r="AY221" s="155" t="s">
        <v>124</v>
      </c>
    </row>
    <row r="222" spans="2:65" s="1" customFormat="1" ht="24.2" customHeight="1">
      <c r="B222" s="31"/>
      <c r="C222" s="131" t="s">
        <v>261</v>
      </c>
      <c r="D222" s="131" t="s">
        <v>126</v>
      </c>
      <c r="E222" s="132" t="s">
        <v>262</v>
      </c>
      <c r="F222" s="133" t="s">
        <v>263</v>
      </c>
      <c r="G222" s="134" t="s">
        <v>129</v>
      </c>
      <c r="H222" s="135">
        <v>1306.04</v>
      </c>
      <c r="I222" s="136"/>
      <c r="J222" s="137">
        <f>ROUND(I222*H222,2)</f>
        <v>0</v>
      </c>
      <c r="K222" s="133" t="s">
        <v>130</v>
      </c>
      <c r="L222" s="31"/>
      <c r="M222" s="138" t="s">
        <v>1</v>
      </c>
      <c r="N222" s="139" t="s">
        <v>44</v>
      </c>
      <c r="P222" s="140">
        <f>O222*H222</f>
        <v>0</v>
      </c>
      <c r="Q222" s="140">
        <v>0</v>
      </c>
      <c r="R222" s="140">
        <f>Q222*H222</f>
        <v>0</v>
      </c>
      <c r="S222" s="140">
        <v>0</v>
      </c>
      <c r="T222" s="141">
        <f>S222*H222</f>
        <v>0</v>
      </c>
      <c r="AR222" s="142" t="s">
        <v>131</v>
      </c>
      <c r="AT222" s="142" t="s">
        <v>126</v>
      </c>
      <c r="AU222" s="142" t="s">
        <v>88</v>
      </c>
      <c r="AY222" s="16" t="s">
        <v>124</v>
      </c>
      <c r="BE222" s="143">
        <f>IF(N222="základní",J222,0)</f>
        <v>0</v>
      </c>
      <c r="BF222" s="143">
        <f>IF(N222="snížená",J222,0)</f>
        <v>0</v>
      </c>
      <c r="BG222" s="143">
        <f>IF(N222="zákl. přenesená",J222,0)</f>
        <v>0</v>
      </c>
      <c r="BH222" s="143">
        <f>IF(N222="sníž. přenesená",J222,0)</f>
        <v>0</v>
      </c>
      <c r="BI222" s="143">
        <f>IF(N222="nulová",J222,0)</f>
        <v>0</v>
      </c>
      <c r="BJ222" s="16" t="s">
        <v>86</v>
      </c>
      <c r="BK222" s="143">
        <f>ROUND(I222*H222,2)</f>
        <v>0</v>
      </c>
      <c r="BL222" s="16" t="s">
        <v>131</v>
      </c>
      <c r="BM222" s="142" t="s">
        <v>264</v>
      </c>
    </row>
    <row r="223" spans="2:51" s="12" customFormat="1" ht="11.25">
      <c r="B223" s="148"/>
      <c r="D223" s="144" t="s">
        <v>135</v>
      </c>
      <c r="E223" s="149" t="s">
        <v>1</v>
      </c>
      <c r="F223" s="150" t="s">
        <v>136</v>
      </c>
      <c r="H223" s="149" t="s">
        <v>1</v>
      </c>
      <c r="I223" s="151"/>
      <c r="L223" s="148"/>
      <c r="M223" s="152"/>
      <c r="T223" s="153"/>
      <c r="AT223" s="149" t="s">
        <v>135</v>
      </c>
      <c r="AU223" s="149" t="s">
        <v>88</v>
      </c>
      <c r="AV223" s="12" t="s">
        <v>86</v>
      </c>
      <c r="AW223" s="12" t="s">
        <v>34</v>
      </c>
      <c r="AX223" s="12" t="s">
        <v>79</v>
      </c>
      <c r="AY223" s="149" t="s">
        <v>124</v>
      </c>
    </row>
    <row r="224" spans="2:51" s="13" customFormat="1" ht="11.25">
      <c r="B224" s="154"/>
      <c r="D224" s="144" t="s">
        <v>135</v>
      </c>
      <c r="E224" s="155" t="s">
        <v>1</v>
      </c>
      <c r="F224" s="156" t="s">
        <v>160</v>
      </c>
      <c r="H224" s="157">
        <v>1291.16</v>
      </c>
      <c r="I224" s="158"/>
      <c r="L224" s="154"/>
      <c r="M224" s="159"/>
      <c r="T224" s="160"/>
      <c r="AT224" s="155" t="s">
        <v>135</v>
      </c>
      <c r="AU224" s="155" t="s">
        <v>88</v>
      </c>
      <c r="AV224" s="13" t="s">
        <v>88</v>
      </c>
      <c r="AW224" s="13" t="s">
        <v>34</v>
      </c>
      <c r="AX224" s="13" t="s">
        <v>79</v>
      </c>
      <c r="AY224" s="155" t="s">
        <v>124</v>
      </c>
    </row>
    <row r="225" spans="2:51" s="13" customFormat="1" ht="11.25">
      <c r="B225" s="154"/>
      <c r="D225" s="144" t="s">
        <v>135</v>
      </c>
      <c r="E225" s="155" t="s">
        <v>1</v>
      </c>
      <c r="F225" s="156" t="s">
        <v>161</v>
      </c>
      <c r="H225" s="157">
        <v>11.52</v>
      </c>
      <c r="I225" s="158"/>
      <c r="L225" s="154"/>
      <c r="M225" s="159"/>
      <c r="T225" s="160"/>
      <c r="AT225" s="155" t="s">
        <v>135</v>
      </c>
      <c r="AU225" s="155" t="s">
        <v>88</v>
      </c>
      <c r="AV225" s="13" t="s">
        <v>88</v>
      </c>
      <c r="AW225" s="13" t="s">
        <v>34</v>
      </c>
      <c r="AX225" s="13" t="s">
        <v>79</v>
      </c>
      <c r="AY225" s="155" t="s">
        <v>124</v>
      </c>
    </row>
    <row r="226" spans="2:51" s="13" customFormat="1" ht="11.25">
      <c r="B226" s="154"/>
      <c r="D226" s="144" t="s">
        <v>135</v>
      </c>
      <c r="E226" s="155" t="s">
        <v>1</v>
      </c>
      <c r="F226" s="156" t="s">
        <v>162</v>
      </c>
      <c r="H226" s="157">
        <v>3.36</v>
      </c>
      <c r="I226" s="158"/>
      <c r="L226" s="154"/>
      <c r="M226" s="159"/>
      <c r="T226" s="160"/>
      <c r="AT226" s="155" t="s">
        <v>135</v>
      </c>
      <c r="AU226" s="155" t="s">
        <v>88</v>
      </c>
      <c r="AV226" s="13" t="s">
        <v>88</v>
      </c>
      <c r="AW226" s="13" t="s">
        <v>34</v>
      </c>
      <c r="AX226" s="13" t="s">
        <v>79</v>
      </c>
      <c r="AY226" s="155" t="s">
        <v>124</v>
      </c>
    </row>
    <row r="227" spans="2:51" s="14" customFormat="1" ht="11.25">
      <c r="B227" s="161"/>
      <c r="D227" s="144" t="s">
        <v>135</v>
      </c>
      <c r="E227" s="162" t="s">
        <v>1</v>
      </c>
      <c r="F227" s="163" t="s">
        <v>139</v>
      </c>
      <c r="H227" s="164">
        <v>1306.04</v>
      </c>
      <c r="I227" s="165"/>
      <c r="L227" s="161"/>
      <c r="M227" s="166"/>
      <c r="T227" s="167"/>
      <c r="AT227" s="162" t="s">
        <v>135</v>
      </c>
      <c r="AU227" s="162" t="s">
        <v>88</v>
      </c>
      <c r="AV227" s="14" t="s">
        <v>131</v>
      </c>
      <c r="AW227" s="14" t="s">
        <v>34</v>
      </c>
      <c r="AX227" s="14" t="s">
        <v>86</v>
      </c>
      <c r="AY227" s="162" t="s">
        <v>124</v>
      </c>
    </row>
    <row r="228" spans="2:65" s="1" customFormat="1" ht="24.2" customHeight="1">
      <c r="B228" s="31"/>
      <c r="C228" s="131" t="s">
        <v>265</v>
      </c>
      <c r="D228" s="131" t="s">
        <v>126</v>
      </c>
      <c r="E228" s="132" t="s">
        <v>266</v>
      </c>
      <c r="F228" s="133" t="s">
        <v>267</v>
      </c>
      <c r="G228" s="134" t="s">
        <v>129</v>
      </c>
      <c r="H228" s="135">
        <v>1313.48</v>
      </c>
      <c r="I228" s="136"/>
      <c r="J228" s="137">
        <f>ROUND(I228*H228,2)</f>
        <v>0</v>
      </c>
      <c r="K228" s="133" t="s">
        <v>130</v>
      </c>
      <c r="L228" s="31"/>
      <c r="M228" s="138" t="s">
        <v>1</v>
      </c>
      <c r="N228" s="139" t="s">
        <v>44</v>
      </c>
      <c r="P228" s="140">
        <f>O228*H228</f>
        <v>0</v>
      </c>
      <c r="Q228" s="140">
        <v>0</v>
      </c>
      <c r="R228" s="140">
        <f>Q228*H228</f>
        <v>0</v>
      </c>
      <c r="S228" s="140">
        <v>0</v>
      </c>
      <c r="T228" s="141">
        <f>S228*H228</f>
        <v>0</v>
      </c>
      <c r="AR228" s="142" t="s">
        <v>131</v>
      </c>
      <c r="AT228" s="142" t="s">
        <v>126</v>
      </c>
      <c r="AU228" s="142" t="s">
        <v>88</v>
      </c>
      <c r="AY228" s="16" t="s">
        <v>124</v>
      </c>
      <c r="BE228" s="143">
        <f>IF(N228="základní",J228,0)</f>
        <v>0</v>
      </c>
      <c r="BF228" s="143">
        <f>IF(N228="snížená",J228,0)</f>
        <v>0</v>
      </c>
      <c r="BG228" s="143">
        <f>IF(N228="zákl. přenesená",J228,0)</f>
        <v>0</v>
      </c>
      <c r="BH228" s="143">
        <f>IF(N228="sníž. přenesená",J228,0)</f>
        <v>0</v>
      </c>
      <c r="BI228" s="143">
        <f>IF(N228="nulová",J228,0)</f>
        <v>0</v>
      </c>
      <c r="BJ228" s="16" t="s">
        <v>86</v>
      </c>
      <c r="BK228" s="143">
        <f>ROUND(I228*H228,2)</f>
        <v>0</v>
      </c>
      <c r="BL228" s="16" t="s">
        <v>131</v>
      </c>
      <c r="BM228" s="142" t="s">
        <v>268</v>
      </c>
    </row>
    <row r="229" spans="2:51" s="12" customFormat="1" ht="11.25">
      <c r="B229" s="148"/>
      <c r="D229" s="144" t="s">
        <v>135</v>
      </c>
      <c r="E229" s="149" t="s">
        <v>1</v>
      </c>
      <c r="F229" s="150" t="s">
        <v>136</v>
      </c>
      <c r="H229" s="149" t="s">
        <v>1</v>
      </c>
      <c r="I229" s="151"/>
      <c r="L229" s="148"/>
      <c r="M229" s="152"/>
      <c r="T229" s="153"/>
      <c r="AT229" s="149" t="s">
        <v>135</v>
      </c>
      <c r="AU229" s="149" t="s">
        <v>88</v>
      </c>
      <c r="AV229" s="12" t="s">
        <v>86</v>
      </c>
      <c r="AW229" s="12" t="s">
        <v>34</v>
      </c>
      <c r="AX229" s="12" t="s">
        <v>79</v>
      </c>
      <c r="AY229" s="149" t="s">
        <v>124</v>
      </c>
    </row>
    <row r="230" spans="2:51" s="13" customFormat="1" ht="11.25">
      <c r="B230" s="154"/>
      <c r="D230" s="144" t="s">
        <v>135</v>
      </c>
      <c r="E230" s="155" t="s">
        <v>1</v>
      </c>
      <c r="F230" s="156" t="s">
        <v>160</v>
      </c>
      <c r="H230" s="157">
        <v>1291.16</v>
      </c>
      <c r="I230" s="158"/>
      <c r="L230" s="154"/>
      <c r="M230" s="159"/>
      <c r="T230" s="160"/>
      <c r="AT230" s="155" t="s">
        <v>135</v>
      </c>
      <c r="AU230" s="155" t="s">
        <v>88</v>
      </c>
      <c r="AV230" s="13" t="s">
        <v>88</v>
      </c>
      <c r="AW230" s="13" t="s">
        <v>34</v>
      </c>
      <c r="AX230" s="13" t="s">
        <v>79</v>
      </c>
      <c r="AY230" s="155" t="s">
        <v>124</v>
      </c>
    </row>
    <row r="231" spans="2:51" s="13" customFormat="1" ht="11.25">
      <c r="B231" s="154"/>
      <c r="D231" s="144" t="s">
        <v>135</v>
      </c>
      <c r="E231" s="155" t="s">
        <v>1</v>
      </c>
      <c r="F231" s="156" t="s">
        <v>153</v>
      </c>
      <c r="H231" s="157">
        <v>17.28</v>
      </c>
      <c r="I231" s="158"/>
      <c r="L231" s="154"/>
      <c r="M231" s="159"/>
      <c r="T231" s="160"/>
      <c r="AT231" s="155" t="s">
        <v>135</v>
      </c>
      <c r="AU231" s="155" t="s">
        <v>88</v>
      </c>
      <c r="AV231" s="13" t="s">
        <v>88</v>
      </c>
      <c r="AW231" s="13" t="s">
        <v>34</v>
      </c>
      <c r="AX231" s="13" t="s">
        <v>79</v>
      </c>
      <c r="AY231" s="155" t="s">
        <v>124</v>
      </c>
    </row>
    <row r="232" spans="2:51" s="13" customFormat="1" ht="11.25">
      <c r="B232" s="154"/>
      <c r="D232" s="144" t="s">
        <v>135</v>
      </c>
      <c r="E232" s="155" t="s">
        <v>1</v>
      </c>
      <c r="F232" s="156" t="s">
        <v>154</v>
      </c>
      <c r="H232" s="157">
        <v>5.04</v>
      </c>
      <c r="I232" s="158"/>
      <c r="L232" s="154"/>
      <c r="M232" s="159"/>
      <c r="T232" s="160"/>
      <c r="AT232" s="155" t="s">
        <v>135</v>
      </c>
      <c r="AU232" s="155" t="s">
        <v>88</v>
      </c>
      <c r="AV232" s="13" t="s">
        <v>88</v>
      </c>
      <c r="AW232" s="13" t="s">
        <v>34</v>
      </c>
      <c r="AX232" s="13" t="s">
        <v>79</v>
      </c>
      <c r="AY232" s="155" t="s">
        <v>124</v>
      </c>
    </row>
    <row r="233" spans="2:51" s="14" customFormat="1" ht="11.25">
      <c r="B233" s="161"/>
      <c r="D233" s="144" t="s">
        <v>135</v>
      </c>
      <c r="E233" s="162" t="s">
        <v>1</v>
      </c>
      <c r="F233" s="163" t="s">
        <v>139</v>
      </c>
      <c r="H233" s="164">
        <v>1313.48</v>
      </c>
      <c r="I233" s="165"/>
      <c r="L233" s="161"/>
      <c r="M233" s="166"/>
      <c r="T233" s="167"/>
      <c r="AT233" s="162" t="s">
        <v>135</v>
      </c>
      <c r="AU233" s="162" t="s">
        <v>88</v>
      </c>
      <c r="AV233" s="14" t="s">
        <v>131</v>
      </c>
      <c r="AW233" s="14" t="s">
        <v>34</v>
      </c>
      <c r="AX233" s="14" t="s">
        <v>86</v>
      </c>
      <c r="AY233" s="162" t="s">
        <v>124</v>
      </c>
    </row>
    <row r="234" spans="2:65" s="1" customFormat="1" ht="44.25" customHeight="1">
      <c r="B234" s="31"/>
      <c r="C234" s="131" t="s">
        <v>269</v>
      </c>
      <c r="D234" s="131" t="s">
        <v>126</v>
      </c>
      <c r="E234" s="132" t="s">
        <v>270</v>
      </c>
      <c r="F234" s="133" t="s">
        <v>271</v>
      </c>
      <c r="G234" s="134" t="s">
        <v>129</v>
      </c>
      <c r="H234" s="135">
        <v>1313.48</v>
      </c>
      <c r="I234" s="136"/>
      <c r="J234" s="137">
        <f>ROUND(I234*H234,2)</f>
        <v>0</v>
      </c>
      <c r="K234" s="133" t="s">
        <v>130</v>
      </c>
      <c r="L234" s="31"/>
      <c r="M234" s="138" t="s">
        <v>1</v>
      </c>
      <c r="N234" s="139" t="s">
        <v>44</v>
      </c>
      <c r="P234" s="140">
        <f>O234*H234</f>
        <v>0</v>
      </c>
      <c r="Q234" s="140">
        <v>0</v>
      </c>
      <c r="R234" s="140">
        <f>Q234*H234</f>
        <v>0</v>
      </c>
      <c r="S234" s="140">
        <v>0</v>
      </c>
      <c r="T234" s="141">
        <f>S234*H234</f>
        <v>0</v>
      </c>
      <c r="AR234" s="142" t="s">
        <v>131</v>
      </c>
      <c r="AT234" s="142" t="s">
        <v>126</v>
      </c>
      <c r="AU234" s="142" t="s">
        <v>88</v>
      </c>
      <c r="AY234" s="16" t="s">
        <v>124</v>
      </c>
      <c r="BE234" s="143">
        <f>IF(N234="základní",J234,0)</f>
        <v>0</v>
      </c>
      <c r="BF234" s="143">
        <f>IF(N234="snížená",J234,0)</f>
        <v>0</v>
      </c>
      <c r="BG234" s="143">
        <f>IF(N234="zákl. přenesená",J234,0)</f>
        <v>0</v>
      </c>
      <c r="BH234" s="143">
        <f>IF(N234="sníž. přenesená",J234,0)</f>
        <v>0</v>
      </c>
      <c r="BI234" s="143">
        <f>IF(N234="nulová",J234,0)</f>
        <v>0</v>
      </c>
      <c r="BJ234" s="16" t="s">
        <v>86</v>
      </c>
      <c r="BK234" s="143">
        <f>ROUND(I234*H234,2)</f>
        <v>0</v>
      </c>
      <c r="BL234" s="16" t="s">
        <v>131</v>
      </c>
      <c r="BM234" s="142" t="s">
        <v>272</v>
      </c>
    </row>
    <row r="235" spans="2:51" s="12" customFormat="1" ht="11.25">
      <c r="B235" s="148"/>
      <c r="D235" s="144" t="s">
        <v>135</v>
      </c>
      <c r="E235" s="149" t="s">
        <v>1</v>
      </c>
      <c r="F235" s="150" t="s">
        <v>136</v>
      </c>
      <c r="H235" s="149" t="s">
        <v>1</v>
      </c>
      <c r="I235" s="151"/>
      <c r="L235" s="148"/>
      <c r="M235" s="152"/>
      <c r="T235" s="153"/>
      <c r="AT235" s="149" t="s">
        <v>135</v>
      </c>
      <c r="AU235" s="149" t="s">
        <v>88</v>
      </c>
      <c r="AV235" s="12" t="s">
        <v>86</v>
      </c>
      <c r="AW235" s="12" t="s">
        <v>34</v>
      </c>
      <c r="AX235" s="12" t="s">
        <v>79</v>
      </c>
      <c r="AY235" s="149" t="s">
        <v>124</v>
      </c>
    </row>
    <row r="236" spans="2:51" s="13" customFormat="1" ht="11.25">
      <c r="B236" s="154"/>
      <c r="D236" s="144" t="s">
        <v>135</v>
      </c>
      <c r="E236" s="155" t="s">
        <v>1</v>
      </c>
      <c r="F236" s="156" t="s">
        <v>160</v>
      </c>
      <c r="H236" s="157">
        <v>1291.16</v>
      </c>
      <c r="I236" s="158"/>
      <c r="L236" s="154"/>
      <c r="M236" s="159"/>
      <c r="T236" s="160"/>
      <c r="AT236" s="155" t="s">
        <v>135</v>
      </c>
      <c r="AU236" s="155" t="s">
        <v>88</v>
      </c>
      <c r="AV236" s="13" t="s">
        <v>88</v>
      </c>
      <c r="AW236" s="13" t="s">
        <v>34</v>
      </c>
      <c r="AX236" s="13" t="s">
        <v>79</v>
      </c>
      <c r="AY236" s="155" t="s">
        <v>124</v>
      </c>
    </row>
    <row r="237" spans="2:51" s="13" customFormat="1" ht="11.25">
      <c r="B237" s="154"/>
      <c r="D237" s="144" t="s">
        <v>135</v>
      </c>
      <c r="E237" s="155" t="s">
        <v>1</v>
      </c>
      <c r="F237" s="156" t="s">
        <v>153</v>
      </c>
      <c r="H237" s="157">
        <v>17.28</v>
      </c>
      <c r="I237" s="158"/>
      <c r="L237" s="154"/>
      <c r="M237" s="159"/>
      <c r="T237" s="160"/>
      <c r="AT237" s="155" t="s">
        <v>135</v>
      </c>
      <c r="AU237" s="155" t="s">
        <v>88</v>
      </c>
      <c r="AV237" s="13" t="s">
        <v>88</v>
      </c>
      <c r="AW237" s="13" t="s">
        <v>34</v>
      </c>
      <c r="AX237" s="13" t="s">
        <v>79</v>
      </c>
      <c r="AY237" s="155" t="s">
        <v>124</v>
      </c>
    </row>
    <row r="238" spans="2:51" s="13" customFormat="1" ht="11.25">
      <c r="B238" s="154"/>
      <c r="D238" s="144" t="s">
        <v>135</v>
      </c>
      <c r="E238" s="155" t="s">
        <v>1</v>
      </c>
      <c r="F238" s="156" t="s">
        <v>154</v>
      </c>
      <c r="H238" s="157">
        <v>5.04</v>
      </c>
      <c r="I238" s="158"/>
      <c r="L238" s="154"/>
      <c r="M238" s="159"/>
      <c r="T238" s="160"/>
      <c r="AT238" s="155" t="s">
        <v>135</v>
      </c>
      <c r="AU238" s="155" t="s">
        <v>88</v>
      </c>
      <c r="AV238" s="13" t="s">
        <v>88</v>
      </c>
      <c r="AW238" s="13" t="s">
        <v>34</v>
      </c>
      <c r="AX238" s="13" t="s">
        <v>79</v>
      </c>
      <c r="AY238" s="155" t="s">
        <v>124</v>
      </c>
    </row>
    <row r="239" spans="2:51" s="14" customFormat="1" ht="11.25">
      <c r="B239" s="161"/>
      <c r="D239" s="144" t="s">
        <v>135</v>
      </c>
      <c r="E239" s="162" t="s">
        <v>1</v>
      </c>
      <c r="F239" s="163" t="s">
        <v>139</v>
      </c>
      <c r="H239" s="164">
        <v>1313.48</v>
      </c>
      <c r="I239" s="165"/>
      <c r="L239" s="161"/>
      <c r="M239" s="166"/>
      <c r="T239" s="167"/>
      <c r="AT239" s="162" t="s">
        <v>135</v>
      </c>
      <c r="AU239" s="162" t="s">
        <v>88</v>
      </c>
      <c r="AV239" s="14" t="s">
        <v>131</v>
      </c>
      <c r="AW239" s="14" t="s">
        <v>34</v>
      </c>
      <c r="AX239" s="14" t="s">
        <v>86</v>
      </c>
      <c r="AY239" s="162" t="s">
        <v>124</v>
      </c>
    </row>
    <row r="240" spans="2:63" s="11" customFormat="1" ht="22.9" customHeight="1">
      <c r="B240" s="119"/>
      <c r="D240" s="120" t="s">
        <v>78</v>
      </c>
      <c r="E240" s="129" t="s">
        <v>176</v>
      </c>
      <c r="F240" s="129" t="s">
        <v>273</v>
      </c>
      <c r="I240" s="122"/>
      <c r="J240" s="130">
        <f>BK240</f>
        <v>0</v>
      </c>
      <c r="L240" s="119"/>
      <c r="M240" s="124"/>
      <c r="P240" s="125">
        <f>SUM(P241:P242)</f>
        <v>0</v>
      </c>
      <c r="R240" s="125">
        <f>SUM(R241:R242)</f>
        <v>2.2235400000000003</v>
      </c>
      <c r="T240" s="126">
        <f>SUM(T241:T242)</f>
        <v>0</v>
      </c>
      <c r="AR240" s="120" t="s">
        <v>86</v>
      </c>
      <c r="AT240" s="127" t="s">
        <v>78</v>
      </c>
      <c r="AU240" s="127" t="s">
        <v>86</v>
      </c>
      <c r="AY240" s="120" t="s">
        <v>124</v>
      </c>
      <c r="BK240" s="128">
        <f>SUM(BK241:BK242)</f>
        <v>0</v>
      </c>
    </row>
    <row r="241" spans="2:65" s="1" customFormat="1" ht="24.2" customHeight="1">
      <c r="B241" s="31"/>
      <c r="C241" s="131" t="s">
        <v>274</v>
      </c>
      <c r="D241" s="131" t="s">
        <v>126</v>
      </c>
      <c r="E241" s="132" t="s">
        <v>275</v>
      </c>
      <c r="F241" s="133" t="s">
        <v>276</v>
      </c>
      <c r="G241" s="134" t="s">
        <v>277</v>
      </c>
      <c r="H241" s="135">
        <v>9</v>
      </c>
      <c r="I241" s="136"/>
      <c r="J241" s="137">
        <f>ROUND(I241*H241,2)</f>
        <v>0</v>
      </c>
      <c r="K241" s="133" t="s">
        <v>130</v>
      </c>
      <c r="L241" s="31"/>
      <c r="M241" s="138" t="s">
        <v>1</v>
      </c>
      <c r="N241" s="139" t="s">
        <v>44</v>
      </c>
      <c r="P241" s="140">
        <f>O241*H241</f>
        <v>0</v>
      </c>
      <c r="Q241" s="140">
        <v>0.02972</v>
      </c>
      <c r="R241" s="140">
        <f>Q241*H241</f>
        <v>0.26748</v>
      </c>
      <c r="S241" s="140">
        <v>0</v>
      </c>
      <c r="T241" s="141">
        <f>S241*H241</f>
        <v>0</v>
      </c>
      <c r="AR241" s="142" t="s">
        <v>131</v>
      </c>
      <c r="AT241" s="142" t="s">
        <v>126</v>
      </c>
      <c r="AU241" s="142" t="s">
        <v>88</v>
      </c>
      <c r="AY241" s="16" t="s">
        <v>124</v>
      </c>
      <c r="BE241" s="143">
        <f>IF(N241="základní",J241,0)</f>
        <v>0</v>
      </c>
      <c r="BF241" s="143">
        <f>IF(N241="snížená",J241,0)</f>
        <v>0</v>
      </c>
      <c r="BG241" s="143">
        <f>IF(N241="zákl. přenesená",J241,0)</f>
        <v>0</v>
      </c>
      <c r="BH241" s="143">
        <f>IF(N241="sníž. přenesená",J241,0)</f>
        <v>0</v>
      </c>
      <c r="BI241" s="143">
        <f>IF(N241="nulová",J241,0)</f>
        <v>0</v>
      </c>
      <c r="BJ241" s="16" t="s">
        <v>86</v>
      </c>
      <c r="BK241" s="143">
        <f>ROUND(I241*H241,2)</f>
        <v>0</v>
      </c>
      <c r="BL241" s="16" t="s">
        <v>131</v>
      </c>
      <c r="BM241" s="142" t="s">
        <v>278</v>
      </c>
    </row>
    <row r="242" spans="2:65" s="1" customFormat="1" ht="24.2" customHeight="1">
      <c r="B242" s="31"/>
      <c r="C242" s="131" t="s">
        <v>279</v>
      </c>
      <c r="D242" s="131" t="s">
        <v>126</v>
      </c>
      <c r="E242" s="132" t="s">
        <v>280</v>
      </c>
      <c r="F242" s="133" t="s">
        <v>281</v>
      </c>
      <c r="G242" s="134" t="s">
        <v>277</v>
      </c>
      <c r="H242" s="135">
        <v>9</v>
      </c>
      <c r="I242" s="136"/>
      <c r="J242" s="137">
        <f>ROUND(I242*H242,2)</f>
        <v>0</v>
      </c>
      <c r="K242" s="133" t="s">
        <v>130</v>
      </c>
      <c r="L242" s="31"/>
      <c r="M242" s="138" t="s">
        <v>1</v>
      </c>
      <c r="N242" s="139" t="s">
        <v>44</v>
      </c>
      <c r="P242" s="140">
        <f>O242*H242</f>
        <v>0</v>
      </c>
      <c r="Q242" s="140">
        <v>0.21734</v>
      </c>
      <c r="R242" s="140">
        <f>Q242*H242</f>
        <v>1.9560600000000001</v>
      </c>
      <c r="S242" s="140">
        <v>0</v>
      </c>
      <c r="T242" s="141">
        <f>S242*H242</f>
        <v>0</v>
      </c>
      <c r="AR242" s="142" t="s">
        <v>131</v>
      </c>
      <c r="AT242" s="142" t="s">
        <v>126</v>
      </c>
      <c r="AU242" s="142" t="s">
        <v>88</v>
      </c>
      <c r="AY242" s="16" t="s">
        <v>124</v>
      </c>
      <c r="BE242" s="143">
        <f>IF(N242="základní",J242,0)</f>
        <v>0</v>
      </c>
      <c r="BF242" s="143">
        <f>IF(N242="snížená",J242,0)</f>
        <v>0</v>
      </c>
      <c r="BG242" s="143">
        <f>IF(N242="zákl. přenesená",J242,0)</f>
        <v>0</v>
      </c>
      <c r="BH242" s="143">
        <f>IF(N242="sníž. přenesená",J242,0)</f>
        <v>0</v>
      </c>
      <c r="BI242" s="143">
        <f>IF(N242="nulová",J242,0)</f>
        <v>0</v>
      </c>
      <c r="BJ242" s="16" t="s">
        <v>86</v>
      </c>
      <c r="BK242" s="143">
        <f>ROUND(I242*H242,2)</f>
        <v>0</v>
      </c>
      <c r="BL242" s="16" t="s">
        <v>131</v>
      </c>
      <c r="BM242" s="142" t="s">
        <v>282</v>
      </c>
    </row>
    <row r="243" spans="2:63" s="11" customFormat="1" ht="22.9" customHeight="1">
      <c r="B243" s="119"/>
      <c r="D243" s="120" t="s">
        <v>78</v>
      </c>
      <c r="E243" s="129" t="s">
        <v>184</v>
      </c>
      <c r="F243" s="129" t="s">
        <v>283</v>
      </c>
      <c r="I243" s="122"/>
      <c r="J243" s="130">
        <f>BK243</f>
        <v>0</v>
      </c>
      <c r="L243" s="119"/>
      <c r="M243" s="124"/>
      <c r="P243" s="125">
        <f>SUM(P244:P271)</f>
        <v>0</v>
      </c>
      <c r="R243" s="125">
        <f>SUM(R244:R271)</f>
        <v>95.53369398000001</v>
      </c>
      <c r="T243" s="126">
        <f>SUM(T244:T271)</f>
        <v>0</v>
      </c>
      <c r="AR243" s="120" t="s">
        <v>86</v>
      </c>
      <c r="AT243" s="127" t="s">
        <v>78</v>
      </c>
      <c r="AU243" s="127" t="s">
        <v>86</v>
      </c>
      <c r="AY243" s="120" t="s">
        <v>124</v>
      </c>
      <c r="BK243" s="128">
        <f>SUM(BK244:BK271)</f>
        <v>0</v>
      </c>
    </row>
    <row r="244" spans="2:65" s="1" customFormat="1" ht="66.75" customHeight="1">
      <c r="B244" s="31"/>
      <c r="C244" s="131" t="s">
        <v>284</v>
      </c>
      <c r="D244" s="131" t="s">
        <v>126</v>
      </c>
      <c r="E244" s="132" t="s">
        <v>285</v>
      </c>
      <c r="F244" s="133" t="s">
        <v>286</v>
      </c>
      <c r="G244" s="134" t="s">
        <v>167</v>
      </c>
      <c r="H244" s="135">
        <v>292.65</v>
      </c>
      <c r="I244" s="136"/>
      <c r="J244" s="137">
        <f>ROUND(I244*H244,2)</f>
        <v>0</v>
      </c>
      <c r="K244" s="133" t="s">
        <v>130</v>
      </c>
      <c r="L244" s="31"/>
      <c r="M244" s="138" t="s">
        <v>1</v>
      </c>
      <c r="N244" s="139" t="s">
        <v>44</v>
      </c>
      <c r="P244" s="140">
        <f>O244*H244</f>
        <v>0</v>
      </c>
      <c r="Q244" s="140">
        <v>0.08088</v>
      </c>
      <c r="R244" s="140">
        <f>Q244*H244</f>
        <v>23.669531999999997</v>
      </c>
      <c r="S244" s="140">
        <v>0</v>
      </c>
      <c r="T244" s="141">
        <f>S244*H244</f>
        <v>0</v>
      </c>
      <c r="AR244" s="142" t="s">
        <v>131</v>
      </c>
      <c r="AT244" s="142" t="s">
        <v>126</v>
      </c>
      <c r="AU244" s="142" t="s">
        <v>88</v>
      </c>
      <c r="AY244" s="16" t="s">
        <v>124</v>
      </c>
      <c r="BE244" s="143">
        <f>IF(N244="základní",J244,0)</f>
        <v>0</v>
      </c>
      <c r="BF244" s="143">
        <f>IF(N244="snížená",J244,0)</f>
        <v>0</v>
      </c>
      <c r="BG244" s="143">
        <f>IF(N244="zákl. přenesená",J244,0)</f>
        <v>0</v>
      </c>
      <c r="BH244" s="143">
        <f>IF(N244="sníž. přenesená",J244,0)</f>
        <v>0</v>
      </c>
      <c r="BI244" s="143">
        <f>IF(N244="nulová",J244,0)</f>
        <v>0</v>
      </c>
      <c r="BJ244" s="16" t="s">
        <v>86</v>
      </c>
      <c r="BK244" s="143">
        <f>ROUND(I244*H244,2)</f>
        <v>0</v>
      </c>
      <c r="BL244" s="16" t="s">
        <v>131</v>
      </c>
      <c r="BM244" s="142" t="s">
        <v>287</v>
      </c>
    </row>
    <row r="245" spans="2:51" s="13" customFormat="1" ht="11.25">
      <c r="B245" s="154"/>
      <c r="D245" s="144" t="s">
        <v>135</v>
      </c>
      <c r="E245" s="155" t="s">
        <v>1</v>
      </c>
      <c r="F245" s="156" t="s">
        <v>288</v>
      </c>
      <c r="H245" s="157">
        <v>292.65</v>
      </c>
      <c r="I245" s="158"/>
      <c r="L245" s="154"/>
      <c r="M245" s="159"/>
      <c r="T245" s="160"/>
      <c r="AT245" s="155" t="s">
        <v>135</v>
      </c>
      <c r="AU245" s="155" t="s">
        <v>88</v>
      </c>
      <c r="AV245" s="13" t="s">
        <v>88</v>
      </c>
      <c r="AW245" s="13" t="s">
        <v>34</v>
      </c>
      <c r="AX245" s="13" t="s">
        <v>86</v>
      </c>
      <c r="AY245" s="155" t="s">
        <v>124</v>
      </c>
    </row>
    <row r="246" spans="2:65" s="1" customFormat="1" ht="16.5" customHeight="1">
      <c r="B246" s="31"/>
      <c r="C246" s="168" t="s">
        <v>289</v>
      </c>
      <c r="D246" s="168" t="s">
        <v>290</v>
      </c>
      <c r="E246" s="169" t="s">
        <v>291</v>
      </c>
      <c r="F246" s="170" t="s">
        <v>292</v>
      </c>
      <c r="G246" s="171" t="s">
        <v>167</v>
      </c>
      <c r="H246" s="172">
        <v>292.65</v>
      </c>
      <c r="I246" s="173"/>
      <c r="J246" s="174">
        <f>ROUND(I246*H246,2)</f>
        <v>0</v>
      </c>
      <c r="K246" s="170" t="s">
        <v>130</v>
      </c>
      <c r="L246" s="175"/>
      <c r="M246" s="176" t="s">
        <v>1</v>
      </c>
      <c r="N246" s="177" t="s">
        <v>44</v>
      </c>
      <c r="P246" s="140">
        <f>O246*H246</f>
        <v>0</v>
      </c>
      <c r="Q246" s="140">
        <v>0.046</v>
      </c>
      <c r="R246" s="140">
        <f>Q246*H246</f>
        <v>13.461899999999998</v>
      </c>
      <c r="S246" s="140">
        <v>0</v>
      </c>
      <c r="T246" s="141">
        <f>S246*H246</f>
        <v>0</v>
      </c>
      <c r="AR246" s="142" t="s">
        <v>176</v>
      </c>
      <c r="AT246" s="142" t="s">
        <v>290</v>
      </c>
      <c r="AU246" s="142" t="s">
        <v>88</v>
      </c>
      <c r="AY246" s="16" t="s">
        <v>124</v>
      </c>
      <c r="BE246" s="143">
        <f>IF(N246="základní",J246,0)</f>
        <v>0</v>
      </c>
      <c r="BF246" s="143">
        <f>IF(N246="snížená",J246,0)</f>
        <v>0</v>
      </c>
      <c r="BG246" s="143">
        <f>IF(N246="zákl. přenesená",J246,0)</f>
        <v>0</v>
      </c>
      <c r="BH246" s="143">
        <f>IF(N246="sníž. přenesená",J246,0)</f>
        <v>0</v>
      </c>
      <c r="BI246" s="143">
        <f>IF(N246="nulová",J246,0)</f>
        <v>0</v>
      </c>
      <c r="BJ246" s="16" t="s">
        <v>86</v>
      </c>
      <c r="BK246" s="143">
        <f>ROUND(I246*H246,2)</f>
        <v>0</v>
      </c>
      <c r="BL246" s="16" t="s">
        <v>131</v>
      </c>
      <c r="BM246" s="142" t="s">
        <v>293</v>
      </c>
    </row>
    <row r="247" spans="2:65" s="1" customFormat="1" ht="49.15" customHeight="1">
      <c r="B247" s="31"/>
      <c r="C247" s="131" t="s">
        <v>294</v>
      </c>
      <c r="D247" s="131" t="s">
        <v>126</v>
      </c>
      <c r="E247" s="132" t="s">
        <v>295</v>
      </c>
      <c r="F247" s="133" t="s">
        <v>296</v>
      </c>
      <c r="G247" s="134" t="s">
        <v>167</v>
      </c>
      <c r="H247" s="135">
        <v>292.65</v>
      </c>
      <c r="I247" s="136"/>
      <c r="J247" s="137">
        <f>ROUND(I247*H247,2)</f>
        <v>0</v>
      </c>
      <c r="K247" s="133" t="s">
        <v>130</v>
      </c>
      <c r="L247" s="31"/>
      <c r="M247" s="138" t="s">
        <v>1</v>
      </c>
      <c r="N247" s="139" t="s">
        <v>44</v>
      </c>
      <c r="P247" s="140">
        <f>O247*H247</f>
        <v>0</v>
      </c>
      <c r="Q247" s="140">
        <v>0.16849</v>
      </c>
      <c r="R247" s="140">
        <f>Q247*H247</f>
        <v>49.308598499999995</v>
      </c>
      <c r="S247" s="140">
        <v>0</v>
      </c>
      <c r="T247" s="141">
        <f>S247*H247</f>
        <v>0</v>
      </c>
      <c r="AR247" s="142" t="s">
        <v>131</v>
      </c>
      <c r="AT247" s="142" t="s">
        <v>126</v>
      </c>
      <c r="AU247" s="142" t="s">
        <v>88</v>
      </c>
      <c r="AY247" s="16" t="s">
        <v>124</v>
      </c>
      <c r="BE247" s="143">
        <f>IF(N247="základní",J247,0)</f>
        <v>0</v>
      </c>
      <c r="BF247" s="143">
        <f>IF(N247="snížená",J247,0)</f>
        <v>0</v>
      </c>
      <c r="BG247" s="143">
        <f>IF(N247="zákl. přenesená",J247,0)</f>
        <v>0</v>
      </c>
      <c r="BH247" s="143">
        <f>IF(N247="sníž. přenesená",J247,0)</f>
        <v>0</v>
      </c>
      <c r="BI247" s="143">
        <f>IF(N247="nulová",J247,0)</f>
        <v>0</v>
      </c>
      <c r="BJ247" s="16" t="s">
        <v>86</v>
      </c>
      <c r="BK247" s="143">
        <f>ROUND(I247*H247,2)</f>
        <v>0</v>
      </c>
      <c r="BL247" s="16" t="s">
        <v>131</v>
      </c>
      <c r="BM247" s="142" t="s">
        <v>297</v>
      </c>
    </row>
    <row r="248" spans="2:51" s="13" customFormat="1" ht="11.25">
      <c r="B248" s="154"/>
      <c r="D248" s="144" t="s">
        <v>135</v>
      </c>
      <c r="E248" s="155" t="s">
        <v>1</v>
      </c>
      <c r="F248" s="156" t="s">
        <v>298</v>
      </c>
      <c r="H248" s="157">
        <v>292.65</v>
      </c>
      <c r="I248" s="158"/>
      <c r="L248" s="154"/>
      <c r="M248" s="159"/>
      <c r="T248" s="160"/>
      <c r="AT248" s="155" t="s">
        <v>135</v>
      </c>
      <c r="AU248" s="155" t="s">
        <v>88</v>
      </c>
      <c r="AV248" s="13" t="s">
        <v>88</v>
      </c>
      <c r="AW248" s="13" t="s">
        <v>34</v>
      </c>
      <c r="AX248" s="13" t="s">
        <v>86</v>
      </c>
      <c r="AY248" s="155" t="s">
        <v>124</v>
      </c>
    </row>
    <row r="249" spans="2:65" s="1" customFormat="1" ht="16.5" customHeight="1">
      <c r="B249" s="31"/>
      <c r="C249" s="168" t="s">
        <v>299</v>
      </c>
      <c r="D249" s="168" t="s">
        <v>290</v>
      </c>
      <c r="E249" s="169" t="s">
        <v>300</v>
      </c>
      <c r="F249" s="170" t="s">
        <v>301</v>
      </c>
      <c r="G249" s="171" t="s">
        <v>167</v>
      </c>
      <c r="H249" s="172">
        <v>59.941</v>
      </c>
      <c r="I249" s="173"/>
      <c r="J249" s="174">
        <f>ROUND(I249*H249,2)</f>
        <v>0</v>
      </c>
      <c r="K249" s="170" t="s">
        <v>130</v>
      </c>
      <c r="L249" s="175"/>
      <c r="M249" s="176" t="s">
        <v>1</v>
      </c>
      <c r="N249" s="177" t="s">
        <v>44</v>
      </c>
      <c r="P249" s="140">
        <f>O249*H249</f>
        <v>0</v>
      </c>
      <c r="Q249" s="140">
        <v>0.15</v>
      </c>
      <c r="R249" s="140">
        <f>Q249*H249</f>
        <v>8.99115</v>
      </c>
      <c r="S249" s="140">
        <v>0</v>
      </c>
      <c r="T249" s="141">
        <f>S249*H249</f>
        <v>0</v>
      </c>
      <c r="AR249" s="142" t="s">
        <v>176</v>
      </c>
      <c r="AT249" s="142" t="s">
        <v>290</v>
      </c>
      <c r="AU249" s="142" t="s">
        <v>88</v>
      </c>
      <c r="AY249" s="16" t="s">
        <v>124</v>
      </c>
      <c r="BE249" s="143">
        <f>IF(N249="základní",J249,0)</f>
        <v>0</v>
      </c>
      <c r="BF249" s="143">
        <f>IF(N249="snížená",J249,0)</f>
        <v>0</v>
      </c>
      <c r="BG249" s="143">
        <f>IF(N249="zákl. přenesená",J249,0)</f>
        <v>0</v>
      </c>
      <c r="BH249" s="143">
        <f>IF(N249="sníž. přenesená",J249,0)</f>
        <v>0</v>
      </c>
      <c r="BI249" s="143">
        <f>IF(N249="nulová",J249,0)</f>
        <v>0</v>
      </c>
      <c r="BJ249" s="16" t="s">
        <v>86</v>
      </c>
      <c r="BK249" s="143">
        <f>ROUND(I249*H249,2)</f>
        <v>0</v>
      </c>
      <c r="BL249" s="16" t="s">
        <v>131</v>
      </c>
      <c r="BM249" s="142" t="s">
        <v>302</v>
      </c>
    </row>
    <row r="250" spans="2:51" s="13" customFormat="1" ht="11.25">
      <c r="B250" s="154"/>
      <c r="D250" s="144" t="s">
        <v>135</v>
      </c>
      <c r="E250" s="155" t="s">
        <v>1</v>
      </c>
      <c r="F250" s="156" t="s">
        <v>303</v>
      </c>
      <c r="H250" s="157">
        <v>16.62</v>
      </c>
      <c r="I250" s="158"/>
      <c r="L250" s="154"/>
      <c r="M250" s="159"/>
      <c r="T250" s="160"/>
      <c r="AT250" s="155" t="s">
        <v>135</v>
      </c>
      <c r="AU250" s="155" t="s">
        <v>88</v>
      </c>
      <c r="AV250" s="13" t="s">
        <v>88</v>
      </c>
      <c r="AW250" s="13" t="s">
        <v>34</v>
      </c>
      <c r="AX250" s="13" t="s">
        <v>79</v>
      </c>
      <c r="AY250" s="155" t="s">
        <v>124</v>
      </c>
    </row>
    <row r="251" spans="2:51" s="13" customFormat="1" ht="11.25">
      <c r="B251" s="154"/>
      <c r="D251" s="144" t="s">
        <v>135</v>
      </c>
      <c r="E251" s="155" t="s">
        <v>1</v>
      </c>
      <c r="F251" s="156" t="s">
        <v>304</v>
      </c>
      <c r="H251" s="157">
        <v>17.5</v>
      </c>
      <c r="I251" s="158"/>
      <c r="L251" s="154"/>
      <c r="M251" s="159"/>
      <c r="T251" s="160"/>
      <c r="AT251" s="155" t="s">
        <v>135</v>
      </c>
      <c r="AU251" s="155" t="s">
        <v>88</v>
      </c>
      <c r="AV251" s="13" t="s">
        <v>88</v>
      </c>
      <c r="AW251" s="13" t="s">
        <v>34</v>
      </c>
      <c r="AX251" s="13" t="s">
        <v>79</v>
      </c>
      <c r="AY251" s="155" t="s">
        <v>124</v>
      </c>
    </row>
    <row r="252" spans="2:51" s="13" customFormat="1" ht="11.25">
      <c r="B252" s="154"/>
      <c r="D252" s="144" t="s">
        <v>135</v>
      </c>
      <c r="E252" s="155" t="s">
        <v>1</v>
      </c>
      <c r="F252" s="156" t="s">
        <v>305</v>
      </c>
      <c r="H252" s="157">
        <v>25.821</v>
      </c>
      <c r="I252" s="158"/>
      <c r="L252" s="154"/>
      <c r="M252" s="159"/>
      <c r="T252" s="160"/>
      <c r="AT252" s="155" t="s">
        <v>135</v>
      </c>
      <c r="AU252" s="155" t="s">
        <v>88</v>
      </c>
      <c r="AV252" s="13" t="s">
        <v>88</v>
      </c>
      <c r="AW252" s="13" t="s">
        <v>34</v>
      </c>
      <c r="AX252" s="13" t="s">
        <v>79</v>
      </c>
      <c r="AY252" s="155" t="s">
        <v>124</v>
      </c>
    </row>
    <row r="253" spans="2:51" s="14" customFormat="1" ht="11.25">
      <c r="B253" s="161"/>
      <c r="D253" s="144" t="s">
        <v>135</v>
      </c>
      <c r="E253" s="162" t="s">
        <v>1</v>
      </c>
      <c r="F253" s="163" t="s">
        <v>139</v>
      </c>
      <c r="H253" s="164">
        <v>59.941</v>
      </c>
      <c r="I253" s="165"/>
      <c r="L253" s="161"/>
      <c r="M253" s="166"/>
      <c r="T253" s="167"/>
      <c r="AT253" s="162" t="s">
        <v>135</v>
      </c>
      <c r="AU253" s="162" t="s">
        <v>88</v>
      </c>
      <c r="AV253" s="14" t="s">
        <v>131</v>
      </c>
      <c r="AW253" s="14" t="s">
        <v>34</v>
      </c>
      <c r="AX253" s="14" t="s">
        <v>86</v>
      </c>
      <c r="AY253" s="162" t="s">
        <v>124</v>
      </c>
    </row>
    <row r="254" spans="2:65" s="1" customFormat="1" ht="37.9" customHeight="1">
      <c r="B254" s="31"/>
      <c r="C254" s="131" t="s">
        <v>306</v>
      </c>
      <c r="D254" s="131" t="s">
        <v>126</v>
      </c>
      <c r="E254" s="132" t="s">
        <v>307</v>
      </c>
      <c r="F254" s="133" t="s">
        <v>308</v>
      </c>
      <c r="G254" s="134" t="s">
        <v>167</v>
      </c>
      <c r="H254" s="135">
        <v>166.26</v>
      </c>
      <c r="I254" s="136"/>
      <c r="J254" s="137">
        <f>ROUND(I254*H254,2)</f>
        <v>0</v>
      </c>
      <c r="K254" s="133" t="s">
        <v>130</v>
      </c>
      <c r="L254" s="31"/>
      <c r="M254" s="138" t="s">
        <v>1</v>
      </c>
      <c r="N254" s="139" t="s">
        <v>44</v>
      </c>
      <c r="P254" s="140">
        <f>O254*H254</f>
        <v>0</v>
      </c>
      <c r="Q254" s="140">
        <v>1E-05</v>
      </c>
      <c r="R254" s="140">
        <f>Q254*H254</f>
        <v>0.0016626</v>
      </c>
      <c r="S254" s="140">
        <v>0</v>
      </c>
      <c r="T254" s="141">
        <f>S254*H254</f>
        <v>0</v>
      </c>
      <c r="AR254" s="142" t="s">
        <v>131</v>
      </c>
      <c r="AT254" s="142" t="s">
        <v>126</v>
      </c>
      <c r="AU254" s="142" t="s">
        <v>88</v>
      </c>
      <c r="AY254" s="16" t="s">
        <v>124</v>
      </c>
      <c r="BE254" s="143">
        <f>IF(N254="základní",J254,0)</f>
        <v>0</v>
      </c>
      <c r="BF254" s="143">
        <f>IF(N254="snížená",J254,0)</f>
        <v>0</v>
      </c>
      <c r="BG254" s="143">
        <f>IF(N254="zákl. přenesená",J254,0)</f>
        <v>0</v>
      </c>
      <c r="BH254" s="143">
        <f>IF(N254="sníž. přenesená",J254,0)</f>
        <v>0</v>
      </c>
      <c r="BI254" s="143">
        <f>IF(N254="nulová",J254,0)</f>
        <v>0</v>
      </c>
      <c r="BJ254" s="16" t="s">
        <v>86</v>
      </c>
      <c r="BK254" s="143">
        <f>ROUND(I254*H254,2)</f>
        <v>0</v>
      </c>
      <c r="BL254" s="16" t="s">
        <v>131</v>
      </c>
      <c r="BM254" s="142" t="s">
        <v>309</v>
      </c>
    </row>
    <row r="255" spans="2:51" s="13" customFormat="1" ht="11.25">
      <c r="B255" s="154"/>
      <c r="D255" s="144" t="s">
        <v>135</v>
      </c>
      <c r="E255" s="155" t="s">
        <v>1</v>
      </c>
      <c r="F255" s="156" t="s">
        <v>310</v>
      </c>
      <c r="H255" s="157">
        <v>141.46</v>
      </c>
      <c r="I255" s="158"/>
      <c r="L255" s="154"/>
      <c r="M255" s="159"/>
      <c r="T255" s="160"/>
      <c r="AT255" s="155" t="s">
        <v>135</v>
      </c>
      <c r="AU255" s="155" t="s">
        <v>88</v>
      </c>
      <c r="AV255" s="13" t="s">
        <v>88</v>
      </c>
      <c r="AW255" s="13" t="s">
        <v>34</v>
      </c>
      <c r="AX255" s="13" t="s">
        <v>79</v>
      </c>
      <c r="AY255" s="155" t="s">
        <v>124</v>
      </c>
    </row>
    <row r="256" spans="2:51" s="13" customFormat="1" ht="11.25">
      <c r="B256" s="154"/>
      <c r="D256" s="144" t="s">
        <v>135</v>
      </c>
      <c r="E256" s="155" t="s">
        <v>1</v>
      </c>
      <c r="F256" s="156" t="s">
        <v>311</v>
      </c>
      <c r="H256" s="157">
        <v>19.2</v>
      </c>
      <c r="I256" s="158"/>
      <c r="L256" s="154"/>
      <c r="M256" s="159"/>
      <c r="T256" s="160"/>
      <c r="AT256" s="155" t="s">
        <v>135</v>
      </c>
      <c r="AU256" s="155" t="s">
        <v>88</v>
      </c>
      <c r="AV256" s="13" t="s">
        <v>88</v>
      </c>
      <c r="AW256" s="13" t="s">
        <v>34</v>
      </c>
      <c r="AX256" s="13" t="s">
        <v>79</v>
      </c>
      <c r="AY256" s="155" t="s">
        <v>124</v>
      </c>
    </row>
    <row r="257" spans="2:51" s="13" customFormat="1" ht="11.25">
      <c r="B257" s="154"/>
      <c r="D257" s="144" t="s">
        <v>135</v>
      </c>
      <c r="E257" s="155" t="s">
        <v>1</v>
      </c>
      <c r="F257" s="156" t="s">
        <v>312</v>
      </c>
      <c r="H257" s="157">
        <v>5.6</v>
      </c>
      <c r="I257" s="158"/>
      <c r="L257" s="154"/>
      <c r="M257" s="159"/>
      <c r="T257" s="160"/>
      <c r="AT257" s="155" t="s">
        <v>135</v>
      </c>
      <c r="AU257" s="155" t="s">
        <v>88</v>
      </c>
      <c r="AV257" s="13" t="s">
        <v>88</v>
      </c>
      <c r="AW257" s="13" t="s">
        <v>34</v>
      </c>
      <c r="AX257" s="13" t="s">
        <v>79</v>
      </c>
      <c r="AY257" s="155" t="s">
        <v>124</v>
      </c>
    </row>
    <row r="258" spans="2:51" s="14" customFormat="1" ht="11.25">
      <c r="B258" s="161"/>
      <c r="D258" s="144" t="s">
        <v>135</v>
      </c>
      <c r="E258" s="162" t="s">
        <v>1</v>
      </c>
      <c r="F258" s="163" t="s">
        <v>139</v>
      </c>
      <c r="H258" s="164">
        <v>166.26</v>
      </c>
      <c r="I258" s="165"/>
      <c r="L258" s="161"/>
      <c r="M258" s="166"/>
      <c r="T258" s="167"/>
      <c r="AT258" s="162" t="s">
        <v>135</v>
      </c>
      <c r="AU258" s="162" t="s">
        <v>88</v>
      </c>
      <c r="AV258" s="14" t="s">
        <v>131</v>
      </c>
      <c r="AW258" s="14" t="s">
        <v>34</v>
      </c>
      <c r="AX258" s="14" t="s">
        <v>86</v>
      </c>
      <c r="AY258" s="162" t="s">
        <v>124</v>
      </c>
    </row>
    <row r="259" spans="2:65" s="1" customFormat="1" ht="55.5" customHeight="1">
      <c r="B259" s="31"/>
      <c r="C259" s="131" t="s">
        <v>313</v>
      </c>
      <c r="D259" s="131" t="s">
        <v>126</v>
      </c>
      <c r="E259" s="132" t="s">
        <v>314</v>
      </c>
      <c r="F259" s="133" t="s">
        <v>315</v>
      </c>
      <c r="G259" s="134" t="s">
        <v>167</v>
      </c>
      <c r="H259" s="135">
        <v>166.26</v>
      </c>
      <c r="I259" s="136"/>
      <c r="J259" s="137">
        <f>ROUND(I259*H259,2)</f>
        <v>0</v>
      </c>
      <c r="K259" s="133" t="s">
        <v>130</v>
      </c>
      <c r="L259" s="31"/>
      <c r="M259" s="138" t="s">
        <v>1</v>
      </c>
      <c r="N259" s="139" t="s">
        <v>44</v>
      </c>
      <c r="P259" s="140">
        <f>O259*H259</f>
        <v>0</v>
      </c>
      <c r="Q259" s="140">
        <v>0.00034</v>
      </c>
      <c r="R259" s="140">
        <f>Q259*H259</f>
        <v>0.0565284</v>
      </c>
      <c r="S259" s="140">
        <v>0</v>
      </c>
      <c r="T259" s="141">
        <f>S259*H259</f>
        <v>0</v>
      </c>
      <c r="AR259" s="142" t="s">
        <v>131</v>
      </c>
      <c r="AT259" s="142" t="s">
        <v>126</v>
      </c>
      <c r="AU259" s="142" t="s">
        <v>88</v>
      </c>
      <c r="AY259" s="16" t="s">
        <v>124</v>
      </c>
      <c r="BE259" s="143">
        <f>IF(N259="základní",J259,0)</f>
        <v>0</v>
      </c>
      <c r="BF259" s="143">
        <f>IF(N259="snížená",J259,0)</f>
        <v>0</v>
      </c>
      <c r="BG259" s="143">
        <f>IF(N259="zákl. přenesená",J259,0)</f>
        <v>0</v>
      </c>
      <c r="BH259" s="143">
        <f>IF(N259="sníž. přenesená",J259,0)</f>
        <v>0</v>
      </c>
      <c r="BI259" s="143">
        <f>IF(N259="nulová",J259,0)</f>
        <v>0</v>
      </c>
      <c r="BJ259" s="16" t="s">
        <v>86</v>
      </c>
      <c r="BK259" s="143">
        <f>ROUND(I259*H259,2)</f>
        <v>0</v>
      </c>
      <c r="BL259" s="16" t="s">
        <v>131</v>
      </c>
      <c r="BM259" s="142" t="s">
        <v>316</v>
      </c>
    </row>
    <row r="260" spans="2:51" s="13" customFormat="1" ht="11.25">
      <c r="B260" s="154"/>
      <c r="D260" s="144" t="s">
        <v>135</v>
      </c>
      <c r="E260" s="155" t="s">
        <v>1</v>
      </c>
      <c r="F260" s="156" t="s">
        <v>317</v>
      </c>
      <c r="H260" s="157">
        <v>166.26</v>
      </c>
      <c r="I260" s="158"/>
      <c r="L260" s="154"/>
      <c r="M260" s="159"/>
      <c r="T260" s="160"/>
      <c r="AT260" s="155" t="s">
        <v>135</v>
      </c>
      <c r="AU260" s="155" t="s">
        <v>88</v>
      </c>
      <c r="AV260" s="13" t="s">
        <v>88</v>
      </c>
      <c r="AW260" s="13" t="s">
        <v>34</v>
      </c>
      <c r="AX260" s="13" t="s">
        <v>86</v>
      </c>
      <c r="AY260" s="155" t="s">
        <v>124</v>
      </c>
    </row>
    <row r="261" spans="2:65" s="1" customFormat="1" ht="24.2" customHeight="1">
      <c r="B261" s="31"/>
      <c r="C261" s="131" t="s">
        <v>318</v>
      </c>
      <c r="D261" s="131" t="s">
        <v>126</v>
      </c>
      <c r="E261" s="132" t="s">
        <v>319</v>
      </c>
      <c r="F261" s="133" t="s">
        <v>320</v>
      </c>
      <c r="G261" s="134" t="s">
        <v>129</v>
      </c>
      <c r="H261" s="135">
        <v>123.118</v>
      </c>
      <c r="I261" s="136"/>
      <c r="J261" s="137">
        <f>ROUND(I261*H261,2)</f>
        <v>0</v>
      </c>
      <c r="K261" s="133" t="s">
        <v>130</v>
      </c>
      <c r="L261" s="31"/>
      <c r="M261" s="138" t="s">
        <v>1</v>
      </c>
      <c r="N261" s="139" t="s">
        <v>44</v>
      </c>
      <c r="P261" s="140">
        <f>O261*H261</f>
        <v>0</v>
      </c>
      <c r="Q261" s="140">
        <v>0.00036</v>
      </c>
      <c r="R261" s="140">
        <f>Q261*H261</f>
        <v>0.044322480000000004</v>
      </c>
      <c r="S261" s="140">
        <v>0</v>
      </c>
      <c r="T261" s="141">
        <f>S261*H261</f>
        <v>0</v>
      </c>
      <c r="AR261" s="142" t="s">
        <v>131</v>
      </c>
      <c r="AT261" s="142" t="s">
        <v>126</v>
      </c>
      <c r="AU261" s="142" t="s">
        <v>88</v>
      </c>
      <c r="AY261" s="16" t="s">
        <v>124</v>
      </c>
      <c r="BE261" s="143">
        <f>IF(N261="základní",J261,0)</f>
        <v>0</v>
      </c>
      <c r="BF261" s="143">
        <f>IF(N261="snížená",J261,0)</f>
        <v>0</v>
      </c>
      <c r="BG261" s="143">
        <f>IF(N261="zákl. přenesená",J261,0)</f>
        <v>0</v>
      </c>
      <c r="BH261" s="143">
        <f>IF(N261="sníž. přenesená",J261,0)</f>
        <v>0</v>
      </c>
      <c r="BI261" s="143">
        <f>IF(N261="nulová",J261,0)</f>
        <v>0</v>
      </c>
      <c r="BJ261" s="16" t="s">
        <v>86</v>
      </c>
      <c r="BK261" s="143">
        <f>ROUND(I261*H261,2)</f>
        <v>0</v>
      </c>
      <c r="BL261" s="16" t="s">
        <v>131</v>
      </c>
      <c r="BM261" s="142" t="s">
        <v>321</v>
      </c>
    </row>
    <row r="262" spans="2:51" s="12" customFormat="1" ht="11.25">
      <c r="B262" s="148"/>
      <c r="D262" s="144" t="s">
        <v>135</v>
      </c>
      <c r="E262" s="149" t="s">
        <v>1</v>
      </c>
      <c r="F262" s="150" t="s">
        <v>322</v>
      </c>
      <c r="H262" s="149" t="s">
        <v>1</v>
      </c>
      <c r="I262" s="151"/>
      <c r="L262" s="148"/>
      <c r="M262" s="152"/>
      <c r="T262" s="153"/>
      <c r="AT262" s="149" t="s">
        <v>135</v>
      </c>
      <c r="AU262" s="149" t="s">
        <v>88</v>
      </c>
      <c r="AV262" s="12" t="s">
        <v>86</v>
      </c>
      <c r="AW262" s="12" t="s">
        <v>34</v>
      </c>
      <c r="AX262" s="12" t="s">
        <v>79</v>
      </c>
      <c r="AY262" s="149" t="s">
        <v>124</v>
      </c>
    </row>
    <row r="263" spans="2:51" s="13" customFormat="1" ht="11.25">
      <c r="B263" s="154"/>
      <c r="D263" s="144" t="s">
        <v>135</v>
      </c>
      <c r="E263" s="155" t="s">
        <v>1</v>
      </c>
      <c r="F263" s="156" t="s">
        <v>323</v>
      </c>
      <c r="H263" s="157">
        <v>123.118</v>
      </c>
      <c r="I263" s="158"/>
      <c r="L263" s="154"/>
      <c r="M263" s="159"/>
      <c r="T263" s="160"/>
      <c r="AT263" s="155" t="s">
        <v>135</v>
      </c>
      <c r="AU263" s="155" t="s">
        <v>88</v>
      </c>
      <c r="AV263" s="13" t="s">
        <v>88</v>
      </c>
      <c r="AW263" s="13" t="s">
        <v>34</v>
      </c>
      <c r="AX263" s="13" t="s">
        <v>86</v>
      </c>
      <c r="AY263" s="155" t="s">
        <v>124</v>
      </c>
    </row>
    <row r="264" spans="2:65" s="1" customFormat="1" ht="37.9" customHeight="1">
      <c r="B264" s="31"/>
      <c r="C264" s="131" t="s">
        <v>324</v>
      </c>
      <c r="D264" s="131" t="s">
        <v>126</v>
      </c>
      <c r="E264" s="132" t="s">
        <v>325</v>
      </c>
      <c r="F264" s="133" t="s">
        <v>326</v>
      </c>
      <c r="G264" s="134" t="s">
        <v>167</v>
      </c>
      <c r="H264" s="135">
        <v>166.26</v>
      </c>
      <c r="I264" s="136"/>
      <c r="J264" s="137">
        <f>ROUND(I264*H264,2)</f>
        <v>0</v>
      </c>
      <c r="K264" s="133" t="s">
        <v>130</v>
      </c>
      <c r="L264" s="31"/>
      <c r="M264" s="138" t="s">
        <v>1</v>
      </c>
      <c r="N264" s="139" t="s">
        <v>44</v>
      </c>
      <c r="P264" s="140">
        <f>O264*H264</f>
        <v>0</v>
      </c>
      <c r="Q264" s="140">
        <v>0</v>
      </c>
      <c r="R264" s="140">
        <f>Q264*H264</f>
        <v>0</v>
      </c>
      <c r="S264" s="140">
        <v>0</v>
      </c>
      <c r="T264" s="141">
        <f>S264*H264</f>
        <v>0</v>
      </c>
      <c r="AR264" s="142" t="s">
        <v>131</v>
      </c>
      <c r="AT264" s="142" t="s">
        <v>126</v>
      </c>
      <c r="AU264" s="142" t="s">
        <v>88</v>
      </c>
      <c r="AY264" s="16" t="s">
        <v>124</v>
      </c>
      <c r="BE264" s="143">
        <f>IF(N264="základní",J264,0)</f>
        <v>0</v>
      </c>
      <c r="BF264" s="143">
        <f>IF(N264="snížená",J264,0)</f>
        <v>0</v>
      </c>
      <c r="BG264" s="143">
        <f>IF(N264="zákl. přenesená",J264,0)</f>
        <v>0</v>
      </c>
      <c r="BH264" s="143">
        <f>IF(N264="sníž. přenesená",J264,0)</f>
        <v>0</v>
      </c>
      <c r="BI264" s="143">
        <f>IF(N264="nulová",J264,0)</f>
        <v>0</v>
      </c>
      <c r="BJ264" s="16" t="s">
        <v>86</v>
      </c>
      <c r="BK264" s="143">
        <f>ROUND(I264*H264,2)</f>
        <v>0</v>
      </c>
      <c r="BL264" s="16" t="s">
        <v>131</v>
      </c>
      <c r="BM264" s="142" t="s">
        <v>327</v>
      </c>
    </row>
    <row r="265" spans="2:51" s="13" customFormat="1" ht="11.25">
      <c r="B265" s="154"/>
      <c r="D265" s="144" t="s">
        <v>135</v>
      </c>
      <c r="E265" s="155" t="s">
        <v>1</v>
      </c>
      <c r="F265" s="156" t="s">
        <v>317</v>
      </c>
      <c r="H265" s="157">
        <v>166.26</v>
      </c>
      <c r="I265" s="158"/>
      <c r="L265" s="154"/>
      <c r="M265" s="159"/>
      <c r="T265" s="160"/>
      <c r="AT265" s="155" t="s">
        <v>135</v>
      </c>
      <c r="AU265" s="155" t="s">
        <v>88</v>
      </c>
      <c r="AV265" s="13" t="s">
        <v>88</v>
      </c>
      <c r="AW265" s="13" t="s">
        <v>34</v>
      </c>
      <c r="AX265" s="13" t="s">
        <v>86</v>
      </c>
      <c r="AY265" s="155" t="s">
        <v>124</v>
      </c>
    </row>
    <row r="266" spans="2:65" s="1" customFormat="1" ht="24.2" customHeight="1">
      <c r="B266" s="31"/>
      <c r="C266" s="131" t="s">
        <v>328</v>
      </c>
      <c r="D266" s="131" t="s">
        <v>126</v>
      </c>
      <c r="E266" s="132" t="s">
        <v>329</v>
      </c>
      <c r="F266" s="133" t="s">
        <v>330</v>
      </c>
      <c r="G266" s="134" t="s">
        <v>167</v>
      </c>
      <c r="H266" s="135">
        <v>24.8</v>
      </c>
      <c r="I266" s="136"/>
      <c r="J266" s="137">
        <f>ROUND(I266*H266,2)</f>
        <v>0</v>
      </c>
      <c r="K266" s="133" t="s">
        <v>130</v>
      </c>
      <c r="L266" s="31"/>
      <c r="M266" s="138" t="s">
        <v>1</v>
      </c>
      <c r="N266" s="139" t="s">
        <v>44</v>
      </c>
      <c r="P266" s="140">
        <f>O266*H266</f>
        <v>0</v>
      </c>
      <c r="Q266" s="140">
        <v>0</v>
      </c>
      <c r="R266" s="140">
        <f>Q266*H266</f>
        <v>0</v>
      </c>
      <c r="S266" s="140">
        <v>0</v>
      </c>
      <c r="T266" s="141">
        <f>S266*H266</f>
        <v>0</v>
      </c>
      <c r="AR266" s="142" t="s">
        <v>131</v>
      </c>
      <c r="AT266" s="142" t="s">
        <v>126</v>
      </c>
      <c r="AU266" s="142" t="s">
        <v>88</v>
      </c>
      <c r="AY266" s="16" t="s">
        <v>124</v>
      </c>
      <c r="BE266" s="143">
        <f>IF(N266="základní",J266,0)</f>
        <v>0</v>
      </c>
      <c r="BF266" s="143">
        <f>IF(N266="snížená",J266,0)</f>
        <v>0</v>
      </c>
      <c r="BG266" s="143">
        <f>IF(N266="zákl. přenesená",J266,0)</f>
        <v>0</v>
      </c>
      <c r="BH266" s="143">
        <f>IF(N266="sníž. přenesená",J266,0)</f>
        <v>0</v>
      </c>
      <c r="BI266" s="143">
        <f>IF(N266="nulová",J266,0)</f>
        <v>0</v>
      </c>
      <c r="BJ266" s="16" t="s">
        <v>86</v>
      </c>
      <c r="BK266" s="143">
        <f>ROUND(I266*H266,2)</f>
        <v>0</v>
      </c>
      <c r="BL266" s="16" t="s">
        <v>131</v>
      </c>
      <c r="BM266" s="142" t="s">
        <v>331</v>
      </c>
    </row>
    <row r="267" spans="2:51" s="13" customFormat="1" ht="11.25">
      <c r="B267" s="154"/>
      <c r="D267" s="144" t="s">
        <v>135</v>
      </c>
      <c r="E267" s="155" t="s">
        <v>1</v>
      </c>
      <c r="F267" s="156" t="s">
        <v>311</v>
      </c>
      <c r="H267" s="157">
        <v>19.2</v>
      </c>
      <c r="I267" s="158"/>
      <c r="L267" s="154"/>
      <c r="M267" s="159"/>
      <c r="T267" s="160"/>
      <c r="AT267" s="155" t="s">
        <v>135</v>
      </c>
      <c r="AU267" s="155" t="s">
        <v>88</v>
      </c>
      <c r="AV267" s="13" t="s">
        <v>88</v>
      </c>
      <c r="AW267" s="13" t="s">
        <v>34</v>
      </c>
      <c r="AX267" s="13" t="s">
        <v>79</v>
      </c>
      <c r="AY267" s="155" t="s">
        <v>124</v>
      </c>
    </row>
    <row r="268" spans="2:51" s="13" customFormat="1" ht="11.25">
      <c r="B268" s="154"/>
      <c r="D268" s="144" t="s">
        <v>135</v>
      </c>
      <c r="E268" s="155" t="s">
        <v>1</v>
      </c>
      <c r="F268" s="156" t="s">
        <v>312</v>
      </c>
      <c r="H268" s="157">
        <v>5.6</v>
      </c>
      <c r="I268" s="158"/>
      <c r="L268" s="154"/>
      <c r="M268" s="159"/>
      <c r="T268" s="160"/>
      <c r="AT268" s="155" t="s">
        <v>135</v>
      </c>
      <c r="AU268" s="155" t="s">
        <v>88</v>
      </c>
      <c r="AV268" s="13" t="s">
        <v>88</v>
      </c>
      <c r="AW268" s="13" t="s">
        <v>34</v>
      </c>
      <c r="AX268" s="13" t="s">
        <v>79</v>
      </c>
      <c r="AY268" s="155" t="s">
        <v>124</v>
      </c>
    </row>
    <row r="269" spans="2:51" s="14" customFormat="1" ht="11.25">
      <c r="B269" s="161"/>
      <c r="D269" s="144" t="s">
        <v>135</v>
      </c>
      <c r="E269" s="162" t="s">
        <v>1</v>
      </c>
      <c r="F269" s="163" t="s">
        <v>139</v>
      </c>
      <c r="H269" s="164">
        <v>24.8</v>
      </c>
      <c r="I269" s="165"/>
      <c r="L269" s="161"/>
      <c r="M269" s="166"/>
      <c r="T269" s="167"/>
      <c r="AT269" s="162" t="s">
        <v>135</v>
      </c>
      <c r="AU269" s="162" t="s">
        <v>88</v>
      </c>
      <c r="AV269" s="14" t="s">
        <v>131</v>
      </c>
      <c r="AW269" s="14" t="s">
        <v>34</v>
      </c>
      <c r="AX269" s="14" t="s">
        <v>86</v>
      </c>
      <c r="AY269" s="162" t="s">
        <v>124</v>
      </c>
    </row>
    <row r="270" spans="2:65" s="1" customFormat="1" ht="66.75" customHeight="1">
      <c r="B270" s="31"/>
      <c r="C270" s="131" t="s">
        <v>332</v>
      </c>
      <c r="D270" s="131" t="s">
        <v>126</v>
      </c>
      <c r="E270" s="132" t="s">
        <v>333</v>
      </c>
      <c r="F270" s="133" t="s">
        <v>334</v>
      </c>
      <c r="G270" s="134" t="s">
        <v>167</v>
      </c>
      <c r="H270" s="135">
        <v>232.389</v>
      </c>
      <c r="I270" s="136"/>
      <c r="J270" s="137">
        <f>ROUND(I270*H270,2)</f>
        <v>0</v>
      </c>
      <c r="K270" s="133" t="s">
        <v>130</v>
      </c>
      <c r="L270" s="31"/>
      <c r="M270" s="138" t="s">
        <v>1</v>
      </c>
      <c r="N270" s="139" t="s">
        <v>44</v>
      </c>
      <c r="P270" s="140">
        <f>O270*H270</f>
        <v>0</v>
      </c>
      <c r="Q270" s="140">
        <v>0</v>
      </c>
      <c r="R270" s="140">
        <f>Q270*H270</f>
        <v>0</v>
      </c>
      <c r="S270" s="140">
        <v>0</v>
      </c>
      <c r="T270" s="141">
        <f>S270*H270</f>
        <v>0</v>
      </c>
      <c r="AR270" s="142" t="s">
        <v>131</v>
      </c>
      <c r="AT270" s="142" t="s">
        <v>126</v>
      </c>
      <c r="AU270" s="142" t="s">
        <v>88</v>
      </c>
      <c r="AY270" s="16" t="s">
        <v>124</v>
      </c>
      <c r="BE270" s="143">
        <f>IF(N270="základní",J270,0)</f>
        <v>0</v>
      </c>
      <c r="BF270" s="143">
        <f>IF(N270="snížená",J270,0)</f>
        <v>0</v>
      </c>
      <c r="BG270" s="143">
        <f>IF(N270="zákl. přenesená",J270,0)</f>
        <v>0</v>
      </c>
      <c r="BH270" s="143">
        <f>IF(N270="sníž. přenesená",J270,0)</f>
        <v>0</v>
      </c>
      <c r="BI270" s="143">
        <f>IF(N270="nulová",J270,0)</f>
        <v>0</v>
      </c>
      <c r="BJ270" s="16" t="s">
        <v>86</v>
      </c>
      <c r="BK270" s="143">
        <f>ROUND(I270*H270,2)</f>
        <v>0</v>
      </c>
      <c r="BL270" s="16" t="s">
        <v>131</v>
      </c>
      <c r="BM270" s="142" t="s">
        <v>335</v>
      </c>
    </row>
    <row r="271" spans="2:51" s="13" customFormat="1" ht="11.25">
      <c r="B271" s="154"/>
      <c r="D271" s="144" t="s">
        <v>135</v>
      </c>
      <c r="E271" s="155" t="s">
        <v>1</v>
      </c>
      <c r="F271" s="156" t="s">
        <v>336</v>
      </c>
      <c r="H271" s="157">
        <v>232.389</v>
      </c>
      <c r="I271" s="158"/>
      <c r="L271" s="154"/>
      <c r="M271" s="159"/>
      <c r="T271" s="160"/>
      <c r="AT271" s="155" t="s">
        <v>135</v>
      </c>
      <c r="AU271" s="155" t="s">
        <v>88</v>
      </c>
      <c r="AV271" s="13" t="s">
        <v>88</v>
      </c>
      <c r="AW271" s="13" t="s">
        <v>34</v>
      </c>
      <c r="AX271" s="13" t="s">
        <v>86</v>
      </c>
      <c r="AY271" s="155" t="s">
        <v>124</v>
      </c>
    </row>
    <row r="272" spans="2:63" s="11" customFormat="1" ht="22.9" customHeight="1">
      <c r="B272" s="119"/>
      <c r="D272" s="120" t="s">
        <v>78</v>
      </c>
      <c r="E272" s="129" t="s">
        <v>337</v>
      </c>
      <c r="F272" s="129" t="s">
        <v>338</v>
      </c>
      <c r="I272" s="122"/>
      <c r="J272" s="130">
        <f>BK272</f>
        <v>0</v>
      </c>
      <c r="L272" s="119"/>
      <c r="M272" s="124"/>
      <c r="P272" s="125">
        <f>SUM(P273:P278)</f>
        <v>0</v>
      </c>
      <c r="R272" s="125">
        <f>SUM(R273:R278)</f>
        <v>0</v>
      </c>
      <c r="T272" s="126">
        <f>SUM(T273:T278)</f>
        <v>0</v>
      </c>
      <c r="AR272" s="120" t="s">
        <v>86</v>
      </c>
      <c r="AT272" s="127" t="s">
        <v>78</v>
      </c>
      <c r="AU272" s="127" t="s">
        <v>86</v>
      </c>
      <c r="AY272" s="120" t="s">
        <v>124</v>
      </c>
      <c r="BK272" s="128">
        <f>SUM(BK273:BK278)</f>
        <v>0</v>
      </c>
    </row>
    <row r="273" spans="2:65" s="1" customFormat="1" ht="24.2" customHeight="1">
      <c r="B273" s="31"/>
      <c r="C273" s="131" t="s">
        <v>339</v>
      </c>
      <c r="D273" s="131" t="s">
        <v>126</v>
      </c>
      <c r="E273" s="132" t="s">
        <v>340</v>
      </c>
      <c r="F273" s="133" t="s">
        <v>341</v>
      </c>
      <c r="G273" s="134" t="s">
        <v>211</v>
      </c>
      <c r="H273" s="135">
        <v>1728.713</v>
      </c>
      <c r="I273" s="136"/>
      <c r="J273" s="137">
        <f>ROUND(I273*H273,2)</f>
        <v>0</v>
      </c>
      <c r="K273" s="133" t="s">
        <v>1</v>
      </c>
      <c r="L273" s="31"/>
      <c r="M273" s="138" t="s">
        <v>1</v>
      </c>
      <c r="N273" s="139" t="s">
        <v>44</v>
      </c>
      <c r="P273" s="140">
        <f>O273*H273</f>
        <v>0</v>
      </c>
      <c r="Q273" s="140">
        <v>0</v>
      </c>
      <c r="R273" s="140">
        <f>Q273*H273</f>
        <v>0</v>
      </c>
      <c r="S273" s="140">
        <v>0</v>
      </c>
      <c r="T273" s="141">
        <f>S273*H273</f>
        <v>0</v>
      </c>
      <c r="AR273" s="142" t="s">
        <v>131</v>
      </c>
      <c r="AT273" s="142" t="s">
        <v>126</v>
      </c>
      <c r="AU273" s="142" t="s">
        <v>88</v>
      </c>
      <c r="AY273" s="16" t="s">
        <v>124</v>
      </c>
      <c r="BE273" s="143">
        <f>IF(N273="základní",J273,0)</f>
        <v>0</v>
      </c>
      <c r="BF273" s="143">
        <f>IF(N273="snížená",J273,0)</f>
        <v>0</v>
      </c>
      <c r="BG273" s="143">
        <f>IF(N273="zákl. přenesená",J273,0)</f>
        <v>0</v>
      </c>
      <c r="BH273" s="143">
        <f>IF(N273="sníž. přenesená",J273,0)</f>
        <v>0</v>
      </c>
      <c r="BI273" s="143">
        <f>IF(N273="nulová",J273,0)</f>
        <v>0</v>
      </c>
      <c r="BJ273" s="16" t="s">
        <v>86</v>
      </c>
      <c r="BK273" s="143">
        <f>ROUND(I273*H273,2)</f>
        <v>0</v>
      </c>
      <c r="BL273" s="16" t="s">
        <v>131</v>
      </c>
      <c r="BM273" s="142" t="s">
        <v>342</v>
      </c>
    </row>
    <row r="274" spans="2:47" s="1" customFormat="1" ht="29.25">
      <c r="B274" s="31"/>
      <c r="D274" s="144" t="s">
        <v>133</v>
      </c>
      <c r="F274" s="145" t="s">
        <v>343</v>
      </c>
      <c r="I274" s="146"/>
      <c r="L274" s="31"/>
      <c r="M274" s="147"/>
      <c r="T274" s="55"/>
      <c r="AT274" s="16" t="s">
        <v>133</v>
      </c>
      <c r="AU274" s="16" t="s">
        <v>88</v>
      </c>
    </row>
    <row r="275" spans="2:51" s="12" customFormat="1" ht="11.25">
      <c r="B275" s="148"/>
      <c r="D275" s="144" t="s">
        <v>135</v>
      </c>
      <c r="E275" s="149" t="s">
        <v>1</v>
      </c>
      <c r="F275" s="150" t="s">
        <v>344</v>
      </c>
      <c r="H275" s="149" t="s">
        <v>1</v>
      </c>
      <c r="I275" s="151"/>
      <c r="L275" s="148"/>
      <c r="M275" s="152"/>
      <c r="T275" s="153"/>
      <c r="AT275" s="149" t="s">
        <v>135</v>
      </c>
      <c r="AU275" s="149" t="s">
        <v>88</v>
      </c>
      <c r="AV275" s="12" t="s">
        <v>86</v>
      </c>
      <c r="AW275" s="12" t="s">
        <v>34</v>
      </c>
      <c r="AX275" s="12" t="s">
        <v>79</v>
      </c>
      <c r="AY275" s="149" t="s">
        <v>124</v>
      </c>
    </row>
    <row r="276" spans="2:51" s="13" customFormat="1" ht="11.25">
      <c r="B276" s="154"/>
      <c r="D276" s="144" t="s">
        <v>135</v>
      </c>
      <c r="E276" s="155" t="s">
        <v>1</v>
      </c>
      <c r="F276" s="156" t="s">
        <v>345</v>
      </c>
      <c r="H276" s="157">
        <v>1736.201</v>
      </c>
      <c r="I276" s="158"/>
      <c r="L276" s="154"/>
      <c r="M276" s="159"/>
      <c r="T276" s="160"/>
      <c r="AT276" s="155" t="s">
        <v>135</v>
      </c>
      <c r="AU276" s="155" t="s">
        <v>88</v>
      </c>
      <c r="AV276" s="13" t="s">
        <v>88</v>
      </c>
      <c r="AW276" s="13" t="s">
        <v>34</v>
      </c>
      <c r="AX276" s="13" t="s">
        <v>79</v>
      </c>
      <c r="AY276" s="155" t="s">
        <v>124</v>
      </c>
    </row>
    <row r="277" spans="2:51" s="13" customFormat="1" ht="11.25">
      <c r="B277" s="154"/>
      <c r="D277" s="144" t="s">
        <v>135</v>
      </c>
      <c r="E277" s="155" t="s">
        <v>1</v>
      </c>
      <c r="F277" s="156" t="s">
        <v>346</v>
      </c>
      <c r="H277" s="157">
        <v>-7.488</v>
      </c>
      <c r="I277" s="158"/>
      <c r="L277" s="154"/>
      <c r="M277" s="159"/>
      <c r="T277" s="160"/>
      <c r="AT277" s="155" t="s">
        <v>135</v>
      </c>
      <c r="AU277" s="155" t="s">
        <v>88</v>
      </c>
      <c r="AV277" s="13" t="s">
        <v>88</v>
      </c>
      <c r="AW277" s="13" t="s">
        <v>34</v>
      </c>
      <c r="AX277" s="13" t="s">
        <v>79</v>
      </c>
      <c r="AY277" s="155" t="s">
        <v>124</v>
      </c>
    </row>
    <row r="278" spans="2:51" s="14" customFormat="1" ht="11.25">
      <c r="B278" s="161"/>
      <c r="D278" s="144" t="s">
        <v>135</v>
      </c>
      <c r="E278" s="162" t="s">
        <v>1</v>
      </c>
      <c r="F278" s="163" t="s">
        <v>139</v>
      </c>
      <c r="H278" s="164">
        <v>1728.713</v>
      </c>
      <c r="I278" s="165"/>
      <c r="L278" s="161"/>
      <c r="M278" s="166"/>
      <c r="T278" s="167"/>
      <c r="AT278" s="162" t="s">
        <v>135</v>
      </c>
      <c r="AU278" s="162" t="s">
        <v>88</v>
      </c>
      <c r="AV278" s="14" t="s">
        <v>131</v>
      </c>
      <c r="AW278" s="14" t="s">
        <v>34</v>
      </c>
      <c r="AX278" s="14" t="s">
        <v>86</v>
      </c>
      <c r="AY278" s="162" t="s">
        <v>124</v>
      </c>
    </row>
    <row r="279" spans="2:63" s="11" customFormat="1" ht="22.9" customHeight="1">
      <c r="B279" s="119"/>
      <c r="D279" s="120" t="s">
        <v>78</v>
      </c>
      <c r="E279" s="129" t="s">
        <v>347</v>
      </c>
      <c r="F279" s="129" t="s">
        <v>348</v>
      </c>
      <c r="I279" s="122"/>
      <c r="J279" s="130">
        <f>BK279</f>
        <v>0</v>
      </c>
      <c r="L279" s="119"/>
      <c r="M279" s="124"/>
      <c r="P279" s="125">
        <f>P280</f>
        <v>0</v>
      </c>
      <c r="R279" s="125">
        <f>R280</f>
        <v>0</v>
      </c>
      <c r="T279" s="126">
        <f>T280</f>
        <v>0</v>
      </c>
      <c r="AR279" s="120" t="s">
        <v>86</v>
      </c>
      <c r="AT279" s="127" t="s">
        <v>78</v>
      </c>
      <c r="AU279" s="127" t="s">
        <v>86</v>
      </c>
      <c r="AY279" s="120" t="s">
        <v>124</v>
      </c>
      <c r="BK279" s="128">
        <f>BK280</f>
        <v>0</v>
      </c>
    </row>
    <row r="280" spans="2:65" s="1" customFormat="1" ht="44.25" customHeight="1">
      <c r="B280" s="31"/>
      <c r="C280" s="131" t="s">
        <v>349</v>
      </c>
      <c r="D280" s="131" t="s">
        <v>126</v>
      </c>
      <c r="E280" s="132" t="s">
        <v>350</v>
      </c>
      <c r="F280" s="133" t="s">
        <v>351</v>
      </c>
      <c r="G280" s="134" t="s">
        <v>211</v>
      </c>
      <c r="H280" s="135">
        <v>164.653</v>
      </c>
      <c r="I280" s="136"/>
      <c r="J280" s="137">
        <f>ROUND(I280*H280,2)</f>
        <v>0</v>
      </c>
      <c r="K280" s="133" t="s">
        <v>130</v>
      </c>
      <c r="L280" s="31"/>
      <c r="M280" s="178" t="s">
        <v>1</v>
      </c>
      <c r="N280" s="179" t="s">
        <v>44</v>
      </c>
      <c r="O280" s="180"/>
      <c r="P280" s="181">
        <f>O280*H280</f>
        <v>0</v>
      </c>
      <c r="Q280" s="181">
        <v>0</v>
      </c>
      <c r="R280" s="181">
        <f>Q280*H280</f>
        <v>0</v>
      </c>
      <c r="S280" s="181">
        <v>0</v>
      </c>
      <c r="T280" s="182">
        <f>S280*H280</f>
        <v>0</v>
      </c>
      <c r="AR280" s="142" t="s">
        <v>131</v>
      </c>
      <c r="AT280" s="142" t="s">
        <v>126</v>
      </c>
      <c r="AU280" s="142" t="s">
        <v>88</v>
      </c>
      <c r="AY280" s="16" t="s">
        <v>124</v>
      </c>
      <c r="BE280" s="143">
        <f>IF(N280="základní",J280,0)</f>
        <v>0</v>
      </c>
      <c r="BF280" s="143">
        <f>IF(N280="snížená",J280,0)</f>
        <v>0</v>
      </c>
      <c r="BG280" s="143">
        <f>IF(N280="zákl. přenesená",J280,0)</f>
        <v>0</v>
      </c>
      <c r="BH280" s="143">
        <f>IF(N280="sníž. přenesená",J280,0)</f>
        <v>0</v>
      </c>
      <c r="BI280" s="143">
        <f>IF(N280="nulová",J280,0)</f>
        <v>0</v>
      </c>
      <c r="BJ280" s="16" t="s">
        <v>86</v>
      </c>
      <c r="BK280" s="143">
        <f>ROUND(I280*H280,2)</f>
        <v>0</v>
      </c>
      <c r="BL280" s="16" t="s">
        <v>131</v>
      </c>
      <c r="BM280" s="142" t="s">
        <v>352</v>
      </c>
    </row>
    <row r="281" spans="2:12" s="1" customFormat="1" ht="6.95" customHeight="1">
      <c r="B281" s="43"/>
      <c r="C281" s="44"/>
      <c r="D281" s="44"/>
      <c r="E281" s="44"/>
      <c r="F281" s="44"/>
      <c r="G281" s="44"/>
      <c r="H281" s="44"/>
      <c r="I281" s="44"/>
      <c r="J281" s="44"/>
      <c r="K281" s="44"/>
      <c r="L281" s="31"/>
    </row>
  </sheetData>
  <sheetProtection algorithmName="SHA-512" hashValue="tnQel/qnOM+hUmMsvtRA4ShZqccKhjqujDHwf+tU4DxaixyC5IHVRb3VM2pXq8g1nNAQOEL6LEGBfcLp4J7ilg==" saltValue="kDXjBwOhD3CdJ+M8jSIlJBryP8N3wcrpzRu96+3ec0MohCVTEsp6fCHDcLRs3tfZdbnOvMINopx72b0titHmFg==" spinCount="100000" sheet="1" objects="1" scenarios="1" formatColumns="0" formatRows="0" autoFilter="0"/>
  <autoFilter ref="C124:K280"/>
  <mergeCells count="9">
    <mergeCell ref="E87:H87"/>
    <mergeCell ref="E115:H115"/>
    <mergeCell ref="E117:H117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84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1484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421875" style="0" customWidth="1"/>
    <col min="8" max="8" width="14.00390625" style="0" customWidth="1"/>
    <col min="9" max="9" width="15.8515625" style="0" customWidth="1"/>
    <col min="10" max="11" width="22.28125" style="0" customWidth="1"/>
    <col min="12" max="12" width="1.7109375" style="0" customWidth="1"/>
    <col min="13" max="13" width="10.8515625" style="0" customWidth="1"/>
    <col min="15" max="20" width="14.140625" style="0" customWidth="1"/>
    <col min="21" max="21" width="16.28125" style="0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2" spans="12:46" ht="36.95" customHeight="1"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AT2" s="16" t="s">
        <v>91</v>
      </c>
    </row>
    <row r="3" spans="2:46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88</v>
      </c>
    </row>
    <row r="4" spans="2:46" ht="24.95" customHeight="1">
      <c r="B4" s="19"/>
      <c r="D4" s="20" t="s">
        <v>92</v>
      </c>
      <c r="L4" s="19"/>
      <c r="M4" s="87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26" t="s">
        <v>16</v>
      </c>
      <c r="L6" s="19"/>
    </row>
    <row r="7" spans="2:12" ht="16.5" customHeight="1">
      <c r="B7" s="19"/>
      <c r="E7" s="224" t="str">
        <f>'Rekapitulace stavby'!K6</f>
        <v>Táborského nábřeží – oprava komunikace</v>
      </c>
      <c r="F7" s="225"/>
      <c r="G7" s="225"/>
      <c r="H7" s="225"/>
      <c r="L7" s="19"/>
    </row>
    <row r="8" spans="2:12" s="1" customFormat="1" ht="12" customHeight="1">
      <c r="B8" s="31"/>
      <c r="D8" s="26" t="s">
        <v>93</v>
      </c>
      <c r="L8" s="31"/>
    </row>
    <row r="9" spans="2:12" s="1" customFormat="1" ht="16.5" customHeight="1">
      <c r="B9" s="31"/>
      <c r="E9" s="205" t="s">
        <v>353</v>
      </c>
      <c r="F9" s="226"/>
      <c r="G9" s="226"/>
      <c r="H9" s="226"/>
      <c r="L9" s="31"/>
    </row>
    <row r="10" spans="2:12" s="1" customFormat="1" ht="11.25">
      <c r="B10" s="31"/>
      <c r="L10" s="31"/>
    </row>
    <row r="11" spans="2:12" s="1" customFormat="1" ht="12" customHeight="1">
      <c r="B11" s="31"/>
      <c r="D11" s="26" t="s">
        <v>18</v>
      </c>
      <c r="F11" s="24" t="s">
        <v>1</v>
      </c>
      <c r="I11" s="26" t="s">
        <v>19</v>
      </c>
      <c r="J11" s="24" t="s">
        <v>1</v>
      </c>
      <c r="L11" s="31"/>
    </row>
    <row r="12" spans="2:12" s="1" customFormat="1" ht="12" customHeight="1">
      <c r="B12" s="31"/>
      <c r="D12" s="26" t="s">
        <v>20</v>
      </c>
      <c r="F12" s="24" t="s">
        <v>354</v>
      </c>
      <c r="I12" s="26" t="s">
        <v>22</v>
      </c>
      <c r="J12" s="51" t="str">
        <f>'Rekapitulace stavby'!AN8</f>
        <v>26. 9. 2023</v>
      </c>
      <c r="L12" s="31"/>
    </row>
    <row r="13" spans="2:12" s="1" customFormat="1" ht="10.9" customHeight="1">
      <c r="B13" s="31"/>
      <c r="L13" s="31"/>
    </row>
    <row r="14" spans="2:12" s="1" customFormat="1" ht="12" customHeight="1">
      <c r="B14" s="31"/>
      <c r="D14" s="26" t="s">
        <v>24</v>
      </c>
      <c r="I14" s="26" t="s">
        <v>25</v>
      </c>
      <c r="J14" s="24" t="str">
        <f>IF('Rekapitulace stavby'!AN10="","",'Rekapitulace stavby'!AN10)</f>
        <v/>
      </c>
      <c r="L14" s="31"/>
    </row>
    <row r="15" spans="2:12" s="1" customFormat="1" ht="18" customHeight="1">
      <c r="B15" s="31"/>
      <c r="E15" s="24" t="str">
        <f>IF('Rekapitulace stavby'!E11="","",'Rekapitulace stavby'!E11)</f>
        <v>Brněnské komunikace a.s., Renneská tř. 787, Brno</v>
      </c>
      <c r="I15" s="26" t="s">
        <v>27</v>
      </c>
      <c r="J15" s="24" t="str">
        <f>IF('Rekapitulace stavby'!AN11="","",'Rekapitulace stavby'!AN11)</f>
        <v/>
      </c>
      <c r="L15" s="31"/>
    </row>
    <row r="16" spans="2:12" s="1" customFormat="1" ht="6.95" customHeight="1">
      <c r="B16" s="31"/>
      <c r="L16" s="31"/>
    </row>
    <row r="17" spans="2:12" s="1" customFormat="1" ht="12" customHeight="1">
      <c r="B17" s="31"/>
      <c r="D17" s="26" t="s">
        <v>28</v>
      </c>
      <c r="I17" s="26" t="s">
        <v>25</v>
      </c>
      <c r="J17" s="27" t="str">
        <f>'Rekapitulace stavby'!AN13</f>
        <v>Vyplň údaj</v>
      </c>
      <c r="L17" s="31"/>
    </row>
    <row r="18" spans="2:12" s="1" customFormat="1" ht="18" customHeight="1">
      <c r="B18" s="31"/>
      <c r="E18" s="227" t="str">
        <f>'Rekapitulace stavby'!E14</f>
        <v>Vyplň údaj</v>
      </c>
      <c r="F18" s="189"/>
      <c r="G18" s="189"/>
      <c r="H18" s="189"/>
      <c r="I18" s="26" t="s">
        <v>27</v>
      </c>
      <c r="J18" s="27" t="str">
        <f>'Rekapitulace stavby'!AN14</f>
        <v>Vyplň údaj</v>
      </c>
      <c r="L18" s="31"/>
    </row>
    <row r="19" spans="2:12" s="1" customFormat="1" ht="6.95" customHeight="1">
      <c r="B19" s="31"/>
      <c r="L19" s="31"/>
    </row>
    <row r="20" spans="2:12" s="1" customFormat="1" ht="12" customHeight="1">
      <c r="B20" s="31"/>
      <c r="D20" s="26" t="s">
        <v>30</v>
      </c>
      <c r="I20" s="26" t="s">
        <v>25</v>
      </c>
      <c r="J20" s="24" t="str">
        <f>IF('Rekapitulace stavby'!AN16="","",'Rekapitulace stavby'!AN16)</f>
        <v>26003236</v>
      </c>
      <c r="L20" s="31"/>
    </row>
    <row r="21" spans="2:12" s="1" customFormat="1" ht="18" customHeight="1">
      <c r="B21" s="31"/>
      <c r="E21" s="24" t="str">
        <f>IF('Rekapitulace stavby'!E17="","",'Rekapitulace stavby'!E17)</f>
        <v>ŠINDLAR s.r.o.</v>
      </c>
      <c r="I21" s="26" t="s">
        <v>27</v>
      </c>
      <c r="J21" s="24" t="str">
        <f>IF('Rekapitulace stavby'!AN17="","",'Rekapitulace stavby'!AN17)</f>
        <v>CZ 260 03 236</v>
      </c>
      <c r="L21" s="31"/>
    </row>
    <row r="22" spans="2:12" s="1" customFormat="1" ht="6.95" customHeight="1">
      <c r="B22" s="31"/>
      <c r="L22" s="31"/>
    </row>
    <row r="23" spans="2:12" s="1" customFormat="1" ht="12" customHeight="1">
      <c r="B23" s="31"/>
      <c r="D23" s="26" t="s">
        <v>35</v>
      </c>
      <c r="I23" s="26" t="s">
        <v>25</v>
      </c>
      <c r="J23" s="24" t="str">
        <f>IF('Rekapitulace stavby'!AN19="","",'Rekapitulace stavby'!AN19)</f>
        <v/>
      </c>
      <c r="L23" s="31"/>
    </row>
    <row r="24" spans="2:12" s="1" customFormat="1" ht="18" customHeight="1">
      <c r="B24" s="31"/>
      <c r="E24" s="24" t="str">
        <f>IF('Rekapitulace stavby'!E20="","",'Rekapitulace stavby'!E20)</f>
        <v>Roman Bárta</v>
      </c>
      <c r="I24" s="26" t="s">
        <v>27</v>
      </c>
      <c r="J24" s="24" t="str">
        <f>IF('Rekapitulace stavby'!AN20="","",'Rekapitulace stavby'!AN20)</f>
        <v/>
      </c>
      <c r="L24" s="31"/>
    </row>
    <row r="25" spans="2:12" s="1" customFormat="1" ht="6.95" customHeight="1">
      <c r="B25" s="31"/>
      <c r="L25" s="31"/>
    </row>
    <row r="26" spans="2:12" s="1" customFormat="1" ht="12" customHeight="1">
      <c r="B26" s="31"/>
      <c r="D26" s="26" t="s">
        <v>37</v>
      </c>
      <c r="L26" s="31"/>
    </row>
    <row r="27" spans="2:12" s="7" customFormat="1" ht="71.25" customHeight="1">
      <c r="B27" s="88"/>
      <c r="E27" s="194" t="s">
        <v>38</v>
      </c>
      <c r="F27" s="194"/>
      <c r="G27" s="194"/>
      <c r="H27" s="194"/>
      <c r="L27" s="88"/>
    </row>
    <row r="28" spans="2:12" s="1" customFormat="1" ht="6.95" customHeight="1">
      <c r="B28" s="31"/>
      <c r="L28" s="31"/>
    </row>
    <row r="29" spans="2:12" s="1" customFormat="1" ht="6.95" customHeight="1">
      <c r="B29" s="31"/>
      <c r="D29" s="52"/>
      <c r="E29" s="52"/>
      <c r="F29" s="52"/>
      <c r="G29" s="52"/>
      <c r="H29" s="52"/>
      <c r="I29" s="52"/>
      <c r="J29" s="52"/>
      <c r="K29" s="52"/>
      <c r="L29" s="31"/>
    </row>
    <row r="30" spans="2:12" s="1" customFormat="1" ht="25.35" customHeight="1">
      <c r="B30" s="31"/>
      <c r="D30" s="89" t="s">
        <v>39</v>
      </c>
      <c r="J30" s="65">
        <f>ROUND(J118,2)</f>
        <v>0</v>
      </c>
      <c r="L30" s="31"/>
    </row>
    <row r="31" spans="2:12" s="1" customFormat="1" ht="6.95" customHeight="1">
      <c r="B31" s="31"/>
      <c r="D31" s="52"/>
      <c r="E31" s="52"/>
      <c r="F31" s="52"/>
      <c r="G31" s="52"/>
      <c r="H31" s="52"/>
      <c r="I31" s="52"/>
      <c r="J31" s="52"/>
      <c r="K31" s="52"/>
      <c r="L31" s="31"/>
    </row>
    <row r="32" spans="2:12" s="1" customFormat="1" ht="14.45" customHeight="1">
      <c r="B32" s="31"/>
      <c r="F32" s="34" t="s">
        <v>41</v>
      </c>
      <c r="I32" s="34" t="s">
        <v>40</v>
      </c>
      <c r="J32" s="34" t="s">
        <v>42</v>
      </c>
      <c r="L32" s="31"/>
    </row>
    <row r="33" spans="2:12" s="1" customFormat="1" ht="14.45" customHeight="1">
      <c r="B33" s="31"/>
      <c r="D33" s="54" t="s">
        <v>43</v>
      </c>
      <c r="E33" s="26" t="s">
        <v>44</v>
      </c>
      <c r="F33" s="90">
        <f>ROUND((SUM(BE118:BE183)),2)</f>
        <v>0</v>
      </c>
      <c r="I33" s="91">
        <v>0.21</v>
      </c>
      <c r="J33" s="90">
        <f>ROUND(((SUM(BE118:BE183))*I33),2)</f>
        <v>0</v>
      </c>
      <c r="L33" s="31"/>
    </row>
    <row r="34" spans="2:12" s="1" customFormat="1" ht="14.45" customHeight="1">
      <c r="B34" s="31"/>
      <c r="E34" s="26" t="s">
        <v>45</v>
      </c>
      <c r="F34" s="90">
        <f>ROUND((SUM(BF118:BF183)),2)</f>
        <v>0</v>
      </c>
      <c r="I34" s="91">
        <v>0.15</v>
      </c>
      <c r="J34" s="90">
        <f>ROUND(((SUM(BF118:BF183))*I34),2)</f>
        <v>0</v>
      </c>
      <c r="L34" s="31"/>
    </row>
    <row r="35" spans="2:12" s="1" customFormat="1" ht="14.45" customHeight="1" hidden="1">
      <c r="B35" s="31"/>
      <c r="E35" s="26" t="s">
        <v>46</v>
      </c>
      <c r="F35" s="90">
        <f>ROUND((SUM(BG118:BG183)),2)</f>
        <v>0</v>
      </c>
      <c r="I35" s="91">
        <v>0.21</v>
      </c>
      <c r="J35" s="90">
        <f>0</f>
        <v>0</v>
      </c>
      <c r="L35" s="31"/>
    </row>
    <row r="36" spans="2:12" s="1" customFormat="1" ht="14.45" customHeight="1" hidden="1">
      <c r="B36" s="31"/>
      <c r="E36" s="26" t="s">
        <v>47</v>
      </c>
      <c r="F36" s="90">
        <f>ROUND((SUM(BH118:BH183)),2)</f>
        <v>0</v>
      </c>
      <c r="I36" s="91">
        <v>0.15</v>
      </c>
      <c r="J36" s="90">
        <f>0</f>
        <v>0</v>
      </c>
      <c r="L36" s="31"/>
    </row>
    <row r="37" spans="2:12" s="1" customFormat="1" ht="14.45" customHeight="1" hidden="1">
      <c r="B37" s="31"/>
      <c r="E37" s="26" t="s">
        <v>48</v>
      </c>
      <c r="F37" s="90">
        <f>ROUND((SUM(BI118:BI183)),2)</f>
        <v>0</v>
      </c>
      <c r="I37" s="91">
        <v>0</v>
      </c>
      <c r="J37" s="90">
        <f>0</f>
        <v>0</v>
      </c>
      <c r="L37" s="31"/>
    </row>
    <row r="38" spans="2:12" s="1" customFormat="1" ht="6.95" customHeight="1">
      <c r="B38" s="31"/>
      <c r="L38" s="31"/>
    </row>
    <row r="39" spans="2:12" s="1" customFormat="1" ht="25.35" customHeight="1">
      <c r="B39" s="31"/>
      <c r="C39" s="92"/>
      <c r="D39" s="93" t="s">
        <v>49</v>
      </c>
      <c r="E39" s="56"/>
      <c r="F39" s="56"/>
      <c r="G39" s="94" t="s">
        <v>50</v>
      </c>
      <c r="H39" s="95" t="s">
        <v>51</v>
      </c>
      <c r="I39" s="56"/>
      <c r="J39" s="96">
        <f>SUM(J30:J37)</f>
        <v>0</v>
      </c>
      <c r="K39" s="97"/>
      <c r="L39" s="31"/>
    </row>
    <row r="40" spans="2:12" s="1" customFormat="1" ht="14.45" customHeight="1">
      <c r="B40" s="31"/>
      <c r="L40" s="31"/>
    </row>
    <row r="41" spans="2:12" ht="14.45" customHeight="1">
      <c r="B41" s="19"/>
      <c r="L41" s="19"/>
    </row>
    <row r="42" spans="2:12" ht="14.45" customHeight="1">
      <c r="B42" s="19"/>
      <c r="L42" s="19"/>
    </row>
    <row r="43" spans="2:12" ht="14.45" customHeight="1">
      <c r="B43" s="19"/>
      <c r="L43" s="19"/>
    </row>
    <row r="44" spans="2:12" ht="14.45" customHeight="1">
      <c r="B44" s="19"/>
      <c r="L44" s="19"/>
    </row>
    <row r="45" spans="2:12" ht="14.45" customHeight="1">
      <c r="B45" s="19"/>
      <c r="L45" s="19"/>
    </row>
    <row r="46" spans="2:12" ht="14.45" customHeight="1">
      <c r="B46" s="19"/>
      <c r="L46" s="19"/>
    </row>
    <row r="47" spans="2:12" ht="14.45" customHeight="1">
      <c r="B47" s="19"/>
      <c r="L47" s="19"/>
    </row>
    <row r="48" spans="2:12" ht="14.45" customHeight="1">
      <c r="B48" s="19"/>
      <c r="L48" s="19"/>
    </row>
    <row r="49" spans="2:12" ht="14.45" customHeight="1">
      <c r="B49" s="19"/>
      <c r="L49" s="19"/>
    </row>
    <row r="50" spans="2:12" s="1" customFormat="1" ht="14.45" customHeight="1">
      <c r="B50" s="31"/>
      <c r="D50" s="40" t="s">
        <v>52</v>
      </c>
      <c r="E50" s="41"/>
      <c r="F50" s="41"/>
      <c r="G50" s="40" t="s">
        <v>53</v>
      </c>
      <c r="H50" s="41"/>
      <c r="I50" s="41"/>
      <c r="J50" s="41"/>
      <c r="K50" s="41"/>
      <c r="L50" s="31"/>
    </row>
    <row r="51" spans="2:12" ht="11.25">
      <c r="B51" s="19"/>
      <c r="L51" s="19"/>
    </row>
    <row r="52" spans="2:12" ht="11.25">
      <c r="B52" s="19"/>
      <c r="L52" s="19"/>
    </row>
    <row r="53" spans="2:12" ht="11.25">
      <c r="B53" s="19"/>
      <c r="L53" s="19"/>
    </row>
    <row r="54" spans="2:12" ht="11.25">
      <c r="B54" s="19"/>
      <c r="L54" s="19"/>
    </row>
    <row r="55" spans="2:12" ht="11.25">
      <c r="B55" s="19"/>
      <c r="L55" s="19"/>
    </row>
    <row r="56" spans="2:12" ht="11.25">
      <c r="B56" s="19"/>
      <c r="L56" s="19"/>
    </row>
    <row r="57" spans="2:12" ht="11.25">
      <c r="B57" s="19"/>
      <c r="L57" s="19"/>
    </row>
    <row r="58" spans="2:12" ht="11.25">
      <c r="B58" s="19"/>
      <c r="L58" s="19"/>
    </row>
    <row r="59" spans="2:12" ht="11.25">
      <c r="B59" s="19"/>
      <c r="L59" s="19"/>
    </row>
    <row r="60" spans="2:12" ht="11.25">
      <c r="B60" s="19"/>
      <c r="L60" s="19"/>
    </row>
    <row r="61" spans="2:12" s="1" customFormat="1" ht="12.75">
      <c r="B61" s="31"/>
      <c r="D61" s="42" t="s">
        <v>54</v>
      </c>
      <c r="E61" s="33"/>
      <c r="F61" s="98" t="s">
        <v>55</v>
      </c>
      <c r="G61" s="42" t="s">
        <v>54</v>
      </c>
      <c r="H61" s="33"/>
      <c r="I61" s="33"/>
      <c r="J61" s="99" t="s">
        <v>55</v>
      </c>
      <c r="K61" s="33"/>
      <c r="L61" s="31"/>
    </row>
    <row r="62" spans="2:12" ht="11.25">
      <c r="B62" s="19"/>
      <c r="L62" s="19"/>
    </row>
    <row r="63" spans="2:12" ht="11.25">
      <c r="B63" s="19"/>
      <c r="L63" s="19"/>
    </row>
    <row r="64" spans="2:12" ht="11.25">
      <c r="B64" s="19"/>
      <c r="L64" s="19"/>
    </row>
    <row r="65" spans="2:12" s="1" customFormat="1" ht="12.75">
      <c r="B65" s="31"/>
      <c r="D65" s="40" t="s">
        <v>56</v>
      </c>
      <c r="E65" s="41"/>
      <c r="F65" s="41"/>
      <c r="G65" s="40" t="s">
        <v>57</v>
      </c>
      <c r="H65" s="41"/>
      <c r="I65" s="41"/>
      <c r="J65" s="41"/>
      <c r="K65" s="41"/>
      <c r="L65" s="31"/>
    </row>
    <row r="66" spans="2:12" ht="11.25">
      <c r="B66" s="19"/>
      <c r="L66" s="19"/>
    </row>
    <row r="67" spans="2:12" ht="11.25">
      <c r="B67" s="19"/>
      <c r="L67" s="19"/>
    </row>
    <row r="68" spans="2:12" ht="11.25">
      <c r="B68" s="19"/>
      <c r="L68" s="19"/>
    </row>
    <row r="69" spans="2:12" ht="11.25">
      <c r="B69" s="19"/>
      <c r="L69" s="19"/>
    </row>
    <row r="70" spans="2:12" ht="11.25">
      <c r="B70" s="19"/>
      <c r="L70" s="19"/>
    </row>
    <row r="71" spans="2:12" ht="11.25">
      <c r="B71" s="19"/>
      <c r="L71" s="19"/>
    </row>
    <row r="72" spans="2:12" ht="11.25">
      <c r="B72" s="19"/>
      <c r="L72" s="19"/>
    </row>
    <row r="73" spans="2:12" ht="11.25">
      <c r="B73" s="19"/>
      <c r="L73" s="19"/>
    </row>
    <row r="74" spans="2:12" ht="11.25">
      <c r="B74" s="19"/>
      <c r="L74" s="19"/>
    </row>
    <row r="75" spans="2:12" ht="11.25">
      <c r="B75" s="19"/>
      <c r="L75" s="19"/>
    </row>
    <row r="76" spans="2:12" s="1" customFormat="1" ht="12.75">
      <c r="B76" s="31"/>
      <c r="D76" s="42" t="s">
        <v>54</v>
      </c>
      <c r="E76" s="33"/>
      <c r="F76" s="98" t="s">
        <v>55</v>
      </c>
      <c r="G76" s="42" t="s">
        <v>54</v>
      </c>
      <c r="H76" s="33"/>
      <c r="I76" s="33"/>
      <c r="J76" s="99" t="s">
        <v>55</v>
      </c>
      <c r="K76" s="33"/>
      <c r="L76" s="31"/>
    </row>
    <row r="77" spans="2:12" s="1" customFormat="1" ht="14.45" customHeight="1">
      <c r="B77" s="43"/>
      <c r="C77" s="44"/>
      <c r="D77" s="44"/>
      <c r="E77" s="44"/>
      <c r="F77" s="44"/>
      <c r="G77" s="44"/>
      <c r="H77" s="44"/>
      <c r="I77" s="44"/>
      <c r="J77" s="44"/>
      <c r="K77" s="44"/>
      <c r="L77" s="31"/>
    </row>
    <row r="81" spans="2:12" s="1" customFormat="1" ht="6.95" customHeight="1">
      <c r="B81" s="45"/>
      <c r="C81" s="46"/>
      <c r="D81" s="46"/>
      <c r="E81" s="46"/>
      <c r="F81" s="46"/>
      <c r="G81" s="46"/>
      <c r="H81" s="46"/>
      <c r="I81" s="46"/>
      <c r="J81" s="46"/>
      <c r="K81" s="46"/>
      <c r="L81" s="31"/>
    </row>
    <row r="82" spans="2:12" s="1" customFormat="1" ht="24.95" customHeight="1">
      <c r="B82" s="31"/>
      <c r="C82" s="20" t="s">
        <v>95</v>
      </c>
      <c r="L82" s="31"/>
    </row>
    <row r="83" spans="2:12" s="1" customFormat="1" ht="6.95" customHeight="1">
      <c r="B83" s="31"/>
      <c r="L83" s="31"/>
    </row>
    <row r="84" spans="2:12" s="1" customFormat="1" ht="12" customHeight="1">
      <c r="B84" s="31"/>
      <c r="C84" s="26" t="s">
        <v>16</v>
      </c>
      <c r="L84" s="31"/>
    </row>
    <row r="85" spans="2:12" s="1" customFormat="1" ht="16.5" customHeight="1">
      <c r="B85" s="31"/>
      <c r="E85" s="224" t="str">
        <f>E7</f>
        <v>Táborského nábřeží – oprava komunikace</v>
      </c>
      <c r="F85" s="225"/>
      <c r="G85" s="225"/>
      <c r="H85" s="225"/>
      <c r="L85" s="31"/>
    </row>
    <row r="86" spans="2:12" s="1" customFormat="1" ht="12" customHeight="1">
      <c r="B86" s="31"/>
      <c r="C86" s="26" t="s">
        <v>93</v>
      </c>
      <c r="L86" s="31"/>
    </row>
    <row r="87" spans="2:12" s="1" customFormat="1" ht="16.5" customHeight="1">
      <c r="B87" s="31"/>
      <c r="E87" s="205" t="str">
        <f>E9</f>
        <v>02 - Vedlejší a ostatní náklady</v>
      </c>
      <c r="F87" s="226"/>
      <c r="G87" s="226"/>
      <c r="H87" s="226"/>
      <c r="L87" s="31"/>
    </row>
    <row r="88" spans="2:12" s="1" customFormat="1" ht="6.95" customHeight="1">
      <c r="B88" s="31"/>
      <c r="L88" s="31"/>
    </row>
    <row r="89" spans="2:12" s="1" customFormat="1" ht="12" customHeight="1">
      <c r="B89" s="31"/>
      <c r="C89" s="26" t="s">
        <v>20</v>
      </c>
      <c r="F89" s="24" t="str">
        <f>F12</f>
        <v xml:space="preserve"> </v>
      </c>
      <c r="I89" s="26" t="s">
        <v>22</v>
      </c>
      <c r="J89" s="51" t="str">
        <f>IF(J12="","",J12)</f>
        <v>26. 9. 2023</v>
      </c>
      <c r="L89" s="31"/>
    </row>
    <row r="90" spans="2:12" s="1" customFormat="1" ht="6.95" customHeight="1">
      <c r="B90" s="31"/>
      <c r="L90" s="31"/>
    </row>
    <row r="91" spans="2:12" s="1" customFormat="1" ht="15.2" customHeight="1">
      <c r="B91" s="31"/>
      <c r="C91" s="26" t="s">
        <v>24</v>
      </c>
      <c r="F91" s="24" t="str">
        <f>E15</f>
        <v>Brněnské komunikace a.s., Renneská tř. 787, Brno</v>
      </c>
      <c r="I91" s="26" t="s">
        <v>30</v>
      </c>
      <c r="J91" s="29" t="str">
        <f>E21</f>
        <v>ŠINDLAR s.r.o.</v>
      </c>
      <c r="L91" s="31"/>
    </row>
    <row r="92" spans="2:12" s="1" customFormat="1" ht="15.2" customHeight="1">
      <c r="B92" s="31"/>
      <c r="C92" s="26" t="s">
        <v>28</v>
      </c>
      <c r="F92" s="24" t="str">
        <f>IF(E18="","",E18)</f>
        <v>Vyplň údaj</v>
      </c>
      <c r="I92" s="26" t="s">
        <v>35</v>
      </c>
      <c r="J92" s="29" t="str">
        <f>E24</f>
        <v>Roman Bárta</v>
      </c>
      <c r="L92" s="31"/>
    </row>
    <row r="93" spans="2:12" s="1" customFormat="1" ht="10.35" customHeight="1">
      <c r="B93" s="31"/>
      <c r="L93" s="31"/>
    </row>
    <row r="94" spans="2:12" s="1" customFormat="1" ht="29.25" customHeight="1">
      <c r="B94" s="31"/>
      <c r="C94" s="100" t="s">
        <v>96</v>
      </c>
      <c r="D94" s="92"/>
      <c r="E94" s="92"/>
      <c r="F94" s="92"/>
      <c r="G94" s="92"/>
      <c r="H94" s="92"/>
      <c r="I94" s="92"/>
      <c r="J94" s="101" t="s">
        <v>97</v>
      </c>
      <c r="K94" s="92"/>
      <c r="L94" s="31"/>
    </row>
    <row r="95" spans="2:12" s="1" customFormat="1" ht="10.35" customHeight="1">
      <c r="B95" s="31"/>
      <c r="L95" s="31"/>
    </row>
    <row r="96" spans="2:47" s="1" customFormat="1" ht="22.9" customHeight="1">
      <c r="B96" s="31"/>
      <c r="C96" s="102" t="s">
        <v>98</v>
      </c>
      <c r="J96" s="65">
        <f>J118</f>
        <v>0</v>
      </c>
      <c r="L96" s="31"/>
      <c r="AU96" s="16" t="s">
        <v>99</v>
      </c>
    </row>
    <row r="97" spans="2:12" s="8" customFormat="1" ht="24.95" customHeight="1">
      <c r="B97" s="103"/>
      <c r="D97" s="104" t="s">
        <v>355</v>
      </c>
      <c r="E97" s="105"/>
      <c r="F97" s="105"/>
      <c r="G97" s="105"/>
      <c r="H97" s="105"/>
      <c r="I97" s="105"/>
      <c r="J97" s="106">
        <f>J119</f>
        <v>0</v>
      </c>
      <c r="L97" s="103"/>
    </row>
    <row r="98" spans="2:12" s="8" customFormat="1" ht="24.95" customHeight="1">
      <c r="B98" s="103"/>
      <c r="D98" s="104" t="s">
        <v>356</v>
      </c>
      <c r="E98" s="105"/>
      <c r="F98" s="105"/>
      <c r="G98" s="105"/>
      <c r="H98" s="105"/>
      <c r="I98" s="105"/>
      <c r="J98" s="106">
        <f>J144</f>
        <v>0</v>
      </c>
      <c r="L98" s="103"/>
    </row>
    <row r="99" spans="2:12" s="1" customFormat="1" ht="21.75" customHeight="1">
      <c r="B99" s="31"/>
      <c r="L99" s="31"/>
    </row>
    <row r="100" spans="2:12" s="1" customFormat="1" ht="6.95" customHeight="1">
      <c r="B100" s="43"/>
      <c r="C100" s="44"/>
      <c r="D100" s="44"/>
      <c r="E100" s="44"/>
      <c r="F100" s="44"/>
      <c r="G100" s="44"/>
      <c r="H100" s="44"/>
      <c r="I100" s="44"/>
      <c r="J100" s="44"/>
      <c r="K100" s="44"/>
      <c r="L100" s="31"/>
    </row>
    <row r="104" spans="2:12" s="1" customFormat="1" ht="6.95" customHeight="1"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31"/>
    </row>
    <row r="105" spans="2:12" s="1" customFormat="1" ht="24.95" customHeight="1">
      <c r="B105" s="31"/>
      <c r="C105" s="20" t="s">
        <v>109</v>
      </c>
      <c r="L105" s="31"/>
    </row>
    <row r="106" spans="2:12" s="1" customFormat="1" ht="6.95" customHeight="1">
      <c r="B106" s="31"/>
      <c r="L106" s="31"/>
    </row>
    <row r="107" spans="2:12" s="1" customFormat="1" ht="12" customHeight="1">
      <c r="B107" s="31"/>
      <c r="C107" s="26" t="s">
        <v>16</v>
      </c>
      <c r="L107" s="31"/>
    </row>
    <row r="108" spans="2:12" s="1" customFormat="1" ht="16.5" customHeight="1">
      <c r="B108" s="31"/>
      <c r="E108" s="224" t="str">
        <f>E7</f>
        <v>Táborského nábřeží – oprava komunikace</v>
      </c>
      <c r="F108" s="225"/>
      <c r="G108" s="225"/>
      <c r="H108" s="225"/>
      <c r="L108" s="31"/>
    </row>
    <row r="109" spans="2:12" s="1" customFormat="1" ht="12" customHeight="1">
      <c r="B109" s="31"/>
      <c r="C109" s="26" t="s">
        <v>93</v>
      </c>
      <c r="L109" s="31"/>
    </row>
    <row r="110" spans="2:12" s="1" customFormat="1" ht="16.5" customHeight="1">
      <c r="B110" s="31"/>
      <c r="E110" s="205" t="str">
        <f>E9</f>
        <v>02 - Vedlejší a ostatní náklady</v>
      </c>
      <c r="F110" s="226"/>
      <c r="G110" s="226"/>
      <c r="H110" s="226"/>
      <c r="L110" s="31"/>
    </row>
    <row r="111" spans="2:12" s="1" customFormat="1" ht="6.95" customHeight="1">
      <c r="B111" s="31"/>
      <c r="L111" s="31"/>
    </row>
    <row r="112" spans="2:12" s="1" customFormat="1" ht="12" customHeight="1">
      <c r="B112" s="31"/>
      <c r="C112" s="26" t="s">
        <v>20</v>
      </c>
      <c r="F112" s="24" t="str">
        <f>F12</f>
        <v xml:space="preserve"> </v>
      </c>
      <c r="I112" s="26" t="s">
        <v>22</v>
      </c>
      <c r="J112" s="51" t="str">
        <f>IF(J12="","",J12)</f>
        <v>26. 9. 2023</v>
      </c>
      <c r="L112" s="31"/>
    </row>
    <row r="113" spans="2:12" s="1" customFormat="1" ht="6.95" customHeight="1">
      <c r="B113" s="31"/>
      <c r="L113" s="31"/>
    </row>
    <row r="114" spans="2:12" s="1" customFormat="1" ht="15.2" customHeight="1">
      <c r="B114" s="31"/>
      <c r="C114" s="26" t="s">
        <v>24</v>
      </c>
      <c r="F114" s="24" t="str">
        <f>E15</f>
        <v>Brněnské komunikace a.s., Renneská tř. 787, Brno</v>
      </c>
      <c r="I114" s="26" t="s">
        <v>30</v>
      </c>
      <c r="J114" s="29" t="str">
        <f>E21</f>
        <v>ŠINDLAR s.r.o.</v>
      </c>
      <c r="L114" s="31"/>
    </row>
    <row r="115" spans="2:12" s="1" customFormat="1" ht="15.2" customHeight="1">
      <c r="B115" s="31"/>
      <c r="C115" s="26" t="s">
        <v>28</v>
      </c>
      <c r="F115" s="24" t="str">
        <f>IF(E18="","",E18)</f>
        <v>Vyplň údaj</v>
      </c>
      <c r="I115" s="26" t="s">
        <v>35</v>
      </c>
      <c r="J115" s="29" t="str">
        <f>E24</f>
        <v>Roman Bárta</v>
      </c>
      <c r="L115" s="31"/>
    </row>
    <row r="116" spans="2:12" s="1" customFormat="1" ht="10.35" customHeight="1">
      <c r="B116" s="31"/>
      <c r="L116" s="31"/>
    </row>
    <row r="117" spans="2:20" s="10" customFormat="1" ht="29.25" customHeight="1">
      <c r="B117" s="111"/>
      <c r="C117" s="112" t="s">
        <v>110</v>
      </c>
      <c r="D117" s="113" t="s">
        <v>64</v>
      </c>
      <c r="E117" s="113" t="s">
        <v>60</v>
      </c>
      <c r="F117" s="113" t="s">
        <v>61</v>
      </c>
      <c r="G117" s="113" t="s">
        <v>111</v>
      </c>
      <c r="H117" s="113" t="s">
        <v>112</v>
      </c>
      <c r="I117" s="113" t="s">
        <v>113</v>
      </c>
      <c r="J117" s="113" t="s">
        <v>97</v>
      </c>
      <c r="K117" s="114" t="s">
        <v>114</v>
      </c>
      <c r="L117" s="111"/>
      <c r="M117" s="58" t="s">
        <v>1</v>
      </c>
      <c r="N117" s="59" t="s">
        <v>43</v>
      </c>
      <c r="O117" s="59" t="s">
        <v>115</v>
      </c>
      <c r="P117" s="59" t="s">
        <v>116</v>
      </c>
      <c r="Q117" s="59" t="s">
        <v>117</v>
      </c>
      <c r="R117" s="59" t="s">
        <v>118</v>
      </c>
      <c r="S117" s="59" t="s">
        <v>119</v>
      </c>
      <c r="T117" s="60" t="s">
        <v>120</v>
      </c>
    </row>
    <row r="118" spans="2:63" s="1" customFormat="1" ht="22.9" customHeight="1">
      <c r="B118" s="31"/>
      <c r="C118" s="63" t="s">
        <v>121</v>
      </c>
      <c r="J118" s="115">
        <f>BK118</f>
        <v>0</v>
      </c>
      <c r="L118" s="31"/>
      <c r="M118" s="61"/>
      <c r="N118" s="52"/>
      <c r="O118" s="52"/>
      <c r="P118" s="116">
        <f>P119+P144</f>
        <v>0</v>
      </c>
      <c r="Q118" s="52"/>
      <c r="R118" s="116">
        <f>R119+R144</f>
        <v>0</v>
      </c>
      <c r="S118" s="52"/>
      <c r="T118" s="117">
        <f>T119+T144</f>
        <v>0</v>
      </c>
      <c r="AT118" s="16" t="s">
        <v>78</v>
      </c>
      <c r="AU118" s="16" t="s">
        <v>99</v>
      </c>
      <c r="BK118" s="118">
        <f>BK119+BK144</f>
        <v>0</v>
      </c>
    </row>
    <row r="119" spans="2:63" s="11" customFormat="1" ht="25.9" customHeight="1">
      <c r="B119" s="119"/>
      <c r="D119" s="120" t="s">
        <v>78</v>
      </c>
      <c r="E119" s="121" t="s">
        <v>357</v>
      </c>
      <c r="F119" s="121" t="s">
        <v>358</v>
      </c>
      <c r="I119" s="122"/>
      <c r="J119" s="123">
        <f>BK119</f>
        <v>0</v>
      </c>
      <c r="L119" s="119"/>
      <c r="M119" s="124"/>
      <c r="P119" s="125">
        <f>SUM(P120:P143)</f>
        <v>0</v>
      </c>
      <c r="R119" s="125">
        <f>SUM(R120:R143)</f>
        <v>0</v>
      </c>
      <c r="T119" s="126">
        <f>SUM(T120:T143)</f>
        <v>0</v>
      </c>
      <c r="AR119" s="120" t="s">
        <v>86</v>
      </c>
      <c r="AT119" s="127" t="s">
        <v>78</v>
      </c>
      <c r="AU119" s="127" t="s">
        <v>79</v>
      </c>
      <c r="AY119" s="120" t="s">
        <v>124</v>
      </c>
      <c r="BK119" s="128">
        <f>SUM(BK120:BK143)</f>
        <v>0</v>
      </c>
    </row>
    <row r="120" spans="2:65" s="1" customFormat="1" ht="24.2" customHeight="1">
      <c r="B120" s="31"/>
      <c r="C120" s="131" t="s">
        <v>86</v>
      </c>
      <c r="D120" s="131" t="s">
        <v>126</v>
      </c>
      <c r="E120" s="132" t="s">
        <v>359</v>
      </c>
      <c r="F120" s="133" t="s">
        <v>360</v>
      </c>
      <c r="G120" s="134" t="s">
        <v>361</v>
      </c>
      <c r="H120" s="135">
        <v>1</v>
      </c>
      <c r="I120" s="136"/>
      <c r="J120" s="137">
        <f>ROUND(I120*H120,2)</f>
        <v>0</v>
      </c>
      <c r="K120" s="133" t="s">
        <v>1</v>
      </c>
      <c r="L120" s="31"/>
      <c r="M120" s="138" t="s">
        <v>1</v>
      </c>
      <c r="N120" s="139" t="s">
        <v>44</v>
      </c>
      <c r="P120" s="140">
        <f>O120*H120</f>
        <v>0</v>
      </c>
      <c r="Q120" s="140">
        <v>0</v>
      </c>
      <c r="R120" s="140">
        <f>Q120*H120</f>
        <v>0</v>
      </c>
      <c r="S120" s="140">
        <v>0</v>
      </c>
      <c r="T120" s="141">
        <f>S120*H120</f>
        <v>0</v>
      </c>
      <c r="AR120" s="142" t="s">
        <v>362</v>
      </c>
      <c r="AT120" s="142" t="s">
        <v>126</v>
      </c>
      <c r="AU120" s="142" t="s">
        <v>86</v>
      </c>
      <c r="AY120" s="16" t="s">
        <v>124</v>
      </c>
      <c r="BE120" s="143">
        <f>IF(N120="základní",J120,0)</f>
        <v>0</v>
      </c>
      <c r="BF120" s="143">
        <f>IF(N120="snížená",J120,0)</f>
        <v>0</v>
      </c>
      <c r="BG120" s="143">
        <f>IF(N120="zákl. přenesená",J120,0)</f>
        <v>0</v>
      </c>
      <c r="BH120" s="143">
        <f>IF(N120="sníž. přenesená",J120,0)</f>
        <v>0</v>
      </c>
      <c r="BI120" s="143">
        <f>IF(N120="nulová",J120,0)</f>
        <v>0</v>
      </c>
      <c r="BJ120" s="16" t="s">
        <v>86</v>
      </c>
      <c r="BK120" s="143">
        <f>ROUND(I120*H120,2)</f>
        <v>0</v>
      </c>
      <c r="BL120" s="16" t="s">
        <v>362</v>
      </c>
      <c r="BM120" s="142" t="s">
        <v>88</v>
      </c>
    </row>
    <row r="121" spans="2:51" s="12" customFormat="1" ht="33.75">
      <c r="B121" s="148"/>
      <c r="D121" s="144" t="s">
        <v>135</v>
      </c>
      <c r="E121" s="149" t="s">
        <v>1</v>
      </c>
      <c r="F121" s="150" t="s">
        <v>363</v>
      </c>
      <c r="H121" s="149" t="s">
        <v>1</v>
      </c>
      <c r="I121" s="151"/>
      <c r="L121" s="148"/>
      <c r="M121" s="152"/>
      <c r="T121" s="153"/>
      <c r="AT121" s="149" t="s">
        <v>135</v>
      </c>
      <c r="AU121" s="149" t="s">
        <v>86</v>
      </c>
      <c r="AV121" s="12" t="s">
        <v>86</v>
      </c>
      <c r="AW121" s="12" t="s">
        <v>34</v>
      </c>
      <c r="AX121" s="12" t="s">
        <v>79</v>
      </c>
      <c r="AY121" s="149" t="s">
        <v>124</v>
      </c>
    </row>
    <row r="122" spans="2:51" s="12" customFormat="1" ht="33.75">
      <c r="B122" s="148"/>
      <c r="D122" s="144" t="s">
        <v>135</v>
      </c>
      <c r="E122" s="149" t="s">
        <v>1</v>
      </c>
      <c r="F122" s="150" t="s">
        <v>364</v>
      </c>
      <c r="H122" s="149" t="s">
        <v>1</v>
      </c>
      <c r="I122" s="151"/>
      <c r="L122" s="148"/>
      <c r="M122" s="152"/>
      <c r="T122" s="153"/>
      <c r="AT122" s="149" t="s">
        <v>135</v>
      </c>
      <c r="AU122" s="149" t="s">
        <v>86</v>
      </c>
      <c r="AV122" s="12" t="s">
        <v>86</v>
      </c>
      <c r="AW122" s="12" t="s">
        <v>34</v>
      </c>
      <c r="AX122" s="12" t="s">
        <v>79</v>
      </c>
      <c r="AY122" s="149" t="s">
        <v>124</v>
      </c>
    </row>
    <row r="123" spans="2:51" s="12" customFormat="1" ht="33.75">
      <c r="B123" s="148"/>
      <c r="D123" s="144" t="s">
        <v>135</v>
      </c>
      <c r="E123" s="149" t="s">
        <v>1</v>
      </c>
      <c r="F123" s="150" t="s">
        <v>365</v>
      </c>
      <c r="H123" s="149" t="s">
        <v>1</v>
      </c>
      <c r="I123" s="151"/>
      <c r="L123" s="148"/>
      <c r="M123" s="152"/>
      <c r="T123" s="153"/>
      <c r="AT123" s="149" t="s">
        <v>135</v>
      </c>
      <c r="AU123" s="149" t="s">
        <v>86</v>
      </c>
      <c r="AV123" s="12" t="s">
        <v>86</v>
      </c>
      <c r="AW123" s="12" t="s">
        <v>34</v>
      </c>
      <c r="AX123" s="12" t="s">
        <v>79</v>
      </c>
      <c r="AY123" s="149" t="s">
        <v>124</v>
      </c>
    </row>
    <row r="124" spans="2:51" s="12" customFormat="1" ht="22.5">
      <c r="B124" s="148"/>
      <c r="D124" s="144" t="s">
        <v>135</v>
      </c>
      <c r="E124" s="149" t="s">
        <v>1</v>
      </c>
      <c r="F124" s="150" t="s">
        <v>366</v>
      </c>
      <c r="H124" s="149" t="s">
        <v>1</v>
      </c>
      <c r="I124" s="151"/>
      <c r="L124" s="148"/>
      <c r="M124" s="152"/>
      <c r="T124" s="153"/>
      <c r="AT124" s="149" t="s">
        <v>135</v>
      </c>
      <c r="AU124" s="149" t="s">
        <v>86</v>
      </c>
      <c r="AV124" s="12" t="s">
        <v>86</v>
      </c>
      <c r="AW124" s="12" t="s">
        <v>34</v>
      </c>
      <c r="AX124" s="12" t="s">
        <v>79</v>
      </c>
      <c r="AY124" s="149" t="s">
        <v>124</v>
      </c>
    </row>
    <row r="125" spans="2:51" s="13" customFormat="1" ht="11.25">
      <c r="B125" s="154"/>
      <c r="D125" s="144" t="s">
        <v>135</v>
      </c>
      <c r="E125" s="155" t="s">
        <v>1</v>
      </c>
      <c r="F125" s="156" t="s">
        <v>86</v>
      </c>
      <c r="H125" s="157">
        <v>1</v>
      </c>
      <c r="I125" s="158"/>
      <c r="L125" s="154"/>
      <c r="M125" s="159"/>
      <c r="T125" s="160"/>
      <c r="AT125" s="155" t="s">
        <v>135</v>
      </c>
      <c r="AU125" s="155" t="s">
        <v>86</v>
      </c>
      <c r="AV125" s="13" t="s">
        <v>88</v>
      </c>
      <c r="AW125" s="13" t="s">
        <v>34</v>
      </c>
      <c r="AX125" s="13" t="s">
        <v>86</v>
      </c>
      <c r="AY125" s="155" t="s">
        <v>124</v>
      </c>
    </row>
    <row r="126" spans="2:65" s="1" customFormat="1" ht="24.2" customHeight="1">
      <c r="B126" s="31"/>
      <c r="C126" s="131" t="s">
        <v>88</v>
      </c>
      <c r="D126" s="131" t="s">
        <v>126</v>
      </c>
      <c r="E126" s="132" t="s">
        <v>367</v>
      </c>
      <c r="F126" s="133" t="s">
        <v>368</v>
      </c>
      <c r="G126" s="134" t="s">
        <v>361</v>
      </c>
      <c r="H126" s="135">
        <v>1</v>
      </c>
      <c r="I126" s="136"/>
      <c r="J126" s="137">
        <f>ROUND(I126*H126,2)</f>
        <v>0</v>
      </c>
      <c r="K126" s="133" t="s">
        <v>1</v>
      </c>
      <c r="L126" s="31"/>
      <c r="M126" s="138" t="s">
        <v>1</v>
      </c>
      <c r="N126" s="139" t="s">
        <v>44</v>
      </c>
      <c r="P126" s="140">
        <f>O126*H126</f>
        <v>0</v>
      </c>
      <c r="Q126" s="140">
        <v>0</v>
      </c>
      <c r="R126" s="140">
        <f>Q126*H126</f>
        <v>0</v>
      </c>
      <c r="S126" s="140">
        <v>0</v>
      </c>
      <c r="T126" s="141">
        <f>S126*H126</f>
        <v>0</v>
      </c>
      <c r="AR126" s="142" t="s">
        <v>362</v>
      </c>
      <c r="AT126" s="142" t="s">
        <v>126</v>
      </c>
      <c r="AU126" s="142" t="s">
        <v>86</v>
      </c>
      <c r="AY126" s="16" t="s">
        <v>124</v>
      </c>
      <c r="BE126" s="143">
        <f>IF(N126="základní",J126,0)</f>
        <v>0</v>
      </c>
      <c r="BF126" s="143">
        <f>IF(N126="snížená",J126,0)</f>
        <v>0</v>
      </c>
      <c r="BG126" s="143">
        <f>IF(N126="zákl. přenesená",J126,0)</f>
        <v>0</v>
      </c>
      <c r="BH126" s="143">
        <f>IF(N126="sníž. přenesená",J126,0)</f>
        <v>0</v>
      </c>
      <c r="BI126" s="143">
        <f>IF(N126="nulová",J126,0)</f>
        <v>0</v>
      </c>
      <c r="BJ126" s="16" t="s">
        <v>86</v>
      </c>
      <c r="BK126" s="143">
        <f>ROUND(I126*H126,2)</f>
        <v>0</v>
      </c>
      <c r="BL126" s="16" t="s">
        <v>362</v>
      </c>
      <c r="BM126" s="142" t="s">
        <v>131</v>
      </c>
    </row>
    <row r="127" spans="2:51" s="12" customFormat="1" ht="22.5">
      <c r="B127" s="148"/>
      <c r="D127" s="144" t="s">
        <v>135</v>
      </c>
      <c r="E127" s="149" t="s">
        <v>1</v>
      </c>
      <c r="F127" s="150" t="s">
        <v>369</v>
      </c>
      <c r="H127" s="149" t="s">
        <v>1</v>
      </c>
      <c r="I127" s="151"/>
      <c r="L127" s="148"/>
      <c r="M127" s="152"/>
      <c r="T127" s="153"/>
      <c r="AT127" s="149" t="s">
        <v>135</v>
      </c>
      <c r="AU127" s="149" t="s">
        <v>86</v>
      </c>
      <c r="AV127" s="12" t="s">
        <v>86</v>
      </c>
      <c r="AW127" s="12" t="s">
        <v>34</v>
      </c>
      <c r="AX127" s="12" t="s">
        <v>79</v>
      </c>
      <c r="AY127" s="149" t="s">
        <v>124</v>
      </c>
    </row>
    <row r="128" spans="2:51" s="13" customFormat="1" ht="11.25">
      <c r="B128" s="154"/>
      <c r="D128" s="144" t="s">
        <v>135</v>
      </c>
      <c r="E128" s="155" t="s">
        <v>1</v>
      </c>
      <c r="F128" s="156" t="s">
        <v>86</v>
      </c>
      <c r="H128" s="157">
        <v>1</v>
      </c>
      <c r="I128" s="158"/>
      <c r="L128" s="154"/>
      <c r="M128" s="159"/>
      <c r="T128" s="160"/>
      <c r="AT128" s="155" t="s">
        <v>135</v>
      </c>
      <c r="AU128" s="155" t="s">
        <v>86</v>
      </c>
      <c r="AV128" s="13" t="s">
        <v>88</v>
      </c>
      <c r="AW128" s="13" t="s">
        <v>34</v>
      </c>
      <c r="AX128" s="13" t="s">
        <v>86</v>
      </c>
      <c r="AY128" s="155" t="s">
        <v>124</v>
      </c>
    </row>
    <row r="129" spans="2:65" s="1" customFormat="1" ht="24.2" customHeight="1">
      <c r="B129" s="31"/>
      <c r="C129" s="131" t="s">
        <v>143</v>
      </c>
      <c r="D129" s="131" t="s">
        <v>126</v>
      </c>
      <c r="E129" s="132" t="s">
        <v>370</v>
      </c>
      <c r="F129" s="133" t="s">
        <v>371</v>
      </c>
      <c r="G129" s="134" t="s">
        <v>361</v>
      </c>
      <c r="H129" s="135">
        <v>1</v>
      </c>
      <c r="I129" s="136"/>
      <c r="J129" s="137">
        <f>ROUND(I129*H129,2)</f>
        <v>0</v>
      </c>
      <c r="K129" s="133" t="s">
        <v>1</v>
      </c>
      <c r="L129" s="31"/>
      <c r="M129" s="138" t="s">
        <v>1</v>
      </c>
      <c r="N129" s="139" t="s">
        <v>44</v>
      </c>
      <c r="P129" s="140">
        <f>O129*H129</f>
        <v>0</v>
      </c>
      <c r="Q129" s="140">
        <v>0</v>
      </c>
      <c r="R129" s="140">
        <f>Q129*H129</f>
        <v>0</v>
      </c>
      <c r="S129" s="140">
        <v>0</v>
      </c>
      <c r="T129" s="141">
        <f>S129*H129</f>
        <v>0</v>
      </c>
      <c r="AR129" s="142" t="s">
        <v>362</v>
      </c>
      <c r="AT129" s="142" t="s">
        <v>126</v>
      </c>
      <c r="AU129" s="142" t="s">
        <v>86</v>
      </c>
      <c r="AY129" s="16" t="s">
        <v>124</v>
      </c>
      <c r="BE129" s="143">
        <f>IF(N129="základní",J129,0)</f>
        <v>0</v>
      </c>
      <c r="BF129" s="143">
        <f>IF(N129="snížená",J129,0)</f>
        <v>0</v>
      </c>
      <c r="BG129" s="143">
        <f>IF(N129="zákl. přenesená",J129,0)</f>
        <v>0</v>
      </c>
      <c r="BH129" s="143">
        <f>IF(N129="sníž. přenesená",J129,0)</f>
        <v>0</v>
      </c>
      <c r="BI129" s="143">
        <f>IF(N129="nulová",J129,0)</f>
        <v>0</v>
      </c>
      <c r="BJ129" s="16" t="s">
        <v>86</v>
      </c>
      <c r="BK129" s="143">
        <f>ROUND(I129*H129,2)</f>
        <v>0</v>
      </c>
      <c r="BL129" s="16" t="s">
        <v>362</v>
      </c>
      <c r="BM129" s="142" t="s">
        <v>164</v>
      </c>
    </row>
    <row r="130" spans="2:51" s="12" customFormat="1" ht="22.5">
      <c r="B130" s="148"/>
      <c r="D130" s="144" t="s">
        <v>135</v>
      </c>
      <c r="E130" s="149" t="s">
        <v>1</v>
      </c>
      <c r="F130" s="150" t="s">
        <v>372</v>
      </c>
      <c r="H130" s="149" t="s">
        <v>1</v>
      </c>
      <c r="I130" s="151"/>
      <c r="L130" s="148"/>
      <c r="M130" s="152"/>
      <c r="T130" s="153"/>
      <c r="AT130" s="149" t="s">
        <v>135</v>
      </c>
      <c r="AU130" s="149" t="s">
        <v>86</v>
      </c>
      <c r="AV130" s="12" t="s">
        <v>86</v>
      </c>
      <c r="AW130" s="12" t="s">
        <v>34</v>
      </c>
      <c r="AX130" s="12" t="s">
        <v>79</v>
      </c>
      <c r="AY130" s="149" t="s">
        <v>124</v>
      </c>
    </row>
    <row r="131" spans="2:51" s="12" customFormat="1" ht="33.75">
      <c r="B131" s="148"/>
      <c r="D131" s="144" t="s">
        <v>135</v>
      </c>
      <c r="E131" s="149" t="s">
        <v>1</v>
      </c>
      <c r="F131" s="150" t="s">
        <v>373</v>
      </c>
      <c r="H131" s="149" t="s">
        <v>1</v>
      </c>
      <c r="I131" s="151"/>
      <c r="L131" s="148"/>
      <c r="M131" s="152"/>
      <c r="T131" s="153"/>
      <c r="AT131" s="149" t="s">
        <v>135</v>
      </c>
      <c r="AU131" s="149" t="s">
        <v>86</v>
      </c>
      <c r="AV131" s="12" t="s">
        <v>86</v>
      </c>
      <c r="AW131" s="12" t="s">
        <v>34</v>
      </c>
      <c r="AX131" s="12" t="s">
        <v>79</v>
      </c>
      <c r="AY131" s="149" t="s">
        <v>124</v>
      </c>
    </row>
    <row r="132" spans="2:51" s="12" customFormat="1" ht="33.75">
      <c r="B132" s="148"/>
      <c r="D132" s="144" t="s">
        <v>135</v>
      </c>
      <c r="E132" s="149" t="s">
        <v>1</v>
      </c>
      <c r="F132" s="150" t="s">
        <v>374</v>
      </c>
      <c r="H132" s="149" t="s">
        <v>1</v>
      </c>
      <c r="I132" s="151"/>
      <c r="L132" s="148"/>
      <c r="M132" s="152"/>
      <c r="T132" s="153"/>
      <c r="AT132" s="149" t="s">
        <v>135</v>
      </c>
      <c r="AU132" s="149" t="s">
        <v>86</v>
      </c>
      <c r="AV132" s="12" t="s">
        <v>86</v>
      </c>
      <c r="AW132" s="12" t="s">
        <v>34</v>
      </c>
      <c r="AX132" s="12" t="s">
        <v>79</v>
      </c>
      <c r="AY132" s="149" t="s">
        <v>124</v>
      </c>
    </row>
    <row r="133" spans="2:51" s="13" customFormat="1" ht="11.25">
      <c r="B133" s="154"/>
      <c r="D133" s="144" t="s">
        <v>135</v>
      </c>
      <c r="E133" s="155" t="s">
        <v>1</v>
      </c>
      <c r="F133" s="156" t="s">
        <v>86</v>
      </c>
      <c r="H133" s="157">
        <v>1</v>
      </c>
      <c r="I133" s="158"/>
      <c r="L133" s="154"/>
      <c r="M133" s="159"/>
      <c r="T133" s="160"/>
      <c r="AT133" s="155" t="s">
        <v>135</v>
      </c>
      <c r="AU133" s="155" t="s">
        <v>86</v>
      </c>
      <c r="AV133" s="13" t="s">
        <v>88</v>
      </c>
      <c r="AW133" s="13" t="s">
        <v>34</v>
      </c>
      <c r="AX133" s="13" t="s">
        <v>86</v>
      </c>
      <c r="AY133" s="155" t="s">
        <v>124</v>
      </c>
    </row>
    <row r="134" spans="2:65" s="1" customFormat="1" ht="24.2" customHeight="1">
      <c r="B134" s="31"/>
      <c r="C134" s="131" t="s">
        <v>131</v>
      </c>
      <c r="D134" s="131" t="s">
        <v>126</v>
      </c>
      <c r="E134" s="132" t="s">
        <v>375</v>
      </c>
      <c r="F134" s="133" t="s">
        <v>376</v>
      </c>
      <c r="G134" s="134" t="s">
        <v>361</v>
      </c>
      <c r="H134" s="135">
        <v>1</v>
      </c>
      <c r="I134" s="136"/>
      <c r="J134" s="137">
        <f>ROUND(I134*H134,2)</f>
        <v>0</v>
      </c>
      <c r="K134" s="133" t="s">
        <v>1</v>
      </c>
      <c r="L134" s="31"/>
      <c r="M134" s="138" t="s">
        <v>1</v>
      </c>
      <c r="N134" s="139" t="s">
        <v>44</v>
      </c>
      <c r="P134" s="140">
        <f>O134*H134</f>
        <v>0</v>
      </c>
      <c r="Q134" s="140">
        <v>0</v>
      </c>
      <c r="R134" s="140">
        <f>Q134*H134</f>
        <v>0</v>
      </c>
      <c r="S134" s="140">
        <v>0</v>
      </c>
      <c r="T134" s="141">
        <f>S134*H134</f>
        <v>0</v>
      </c>
      <c r="AR134" s="142" t="s">
        <v>377</v>
      </c>
      <c r="AT134" s="142" t="s">
        <v>126</v>
      </c>
      <c r="AU134" s="142" t="s">
        <v>86</v>
      </c>
      <c r="AY134" s="16" t="s">
        <v>124</v>
      </c>
      <c r="BE134" s="143">
        <f>IF(N134="základní",J134,0)</f>
        <v>0</v>
      </c>
      <c r="BF134" s="143">
        <f>IF(N134="snížená",J134,0)</f>
        <v>0</v>
      </c>
      <c r="BG134" s="143">
        <f>IF(N134="zákl. přenesená",J134,0)</f>
        <v>0</v>
      </c>
      <c r="BH134" s="143">
        <f>IF(N134="sníž. přenesená",J134,0)</f>
        <v>0</v>
      </c>
      <c r="BI134" s="143">
        <f>IF(N134="nulová",J134,0)</f>
        <v>0</v>
      </c>
      <c r="BJ134" s="16" t="s">
        <v>86</v>
      </c>
      <c r="BK134" s="143">
        <f>ROUND(I134*H134,2)</f>
        <v>0</v>
      </c>
      <c r="BL134" s="16" t="s">
        <v>377</v>
      </c>
      <c r="BM134" s="142" t="s">
        <v>176</v>
      </c>
    </row>
    <row r="135" spans="2:51" s="12" customFormat="1" ht="22.5">
      <c r="B135" s="148"/>
      <c r="D135" s="144" t="s">
        <v>135</v>
      </c>
      <c r="E135" s="149" t="s">
        <v>1</v>
      </c>
      <c r="F135" s="150" t="s">
        <v>378</v>
      </c>
      <c r="H135" s="149" t="s">
        <v>1</v>
      </c>
      <c r="I135" s="151"/>
      <c r="L135" s="148"/>
      <c r="M135" s="152"/>
      <c r="T135" s="153"/>
      <c r="AT135" s="149" t="s">
        <v>135</v>
      </c>
      <c r="AU135" s="149" t="s">
        <v>86</v>
      </c>
      <c r="AV135" s="12" t="s">
        <v>86</v>
      </c>
      <c r="AW135" s="12" t="s">
        <v>34</v>
      </c>
      <c r="AX135" s="12" t="s">
        <v>79</v>
      </c>
      <c r="AY135" s="149" t="s">
        <v>124</v>
      </c>
    </row>
    <row r="136" spans="2:51" s="12" customFormat="1" ht="33.75">
      <c r="B136" s="148"/>
      <c r="D136" s="144" t="s">
        <v>135</v>
      </c>
      <c r="E136" s="149" t="s">
        <v>1</v>
      </c>
      <c r="F136" s="150" t="s">
        <v>379</v>
      </c>
      <c r="H136" s="149" t="s">
        <v>1</v>
      </c>
      <c r="I136" s="151"/>
      <c r="L136" s="148"/>
      <c r="M136" s="152"/>
      <c r="T136" s="153"/>
      <c r="AT136" s="149" t="s">
        <v>135</v>
      </c>
      <c r="AU136" s="149" t="s">
        <v>86</v>
      </c>
      <c r="AV136" s="12" t="s">
        <v>86</v>
      </c>
      <c r="AW136" s="12" t="s">
        <v>34</v>
      </c>
      <c r="AX136" s="12" t="s">
        <v>79</v>
      </c>
      <c r="AY136" s="149" t="s">
        <v>124</v>
      </c>
    </row>
    <row r="137" spans="2:51" s="12" customFormat="1" ht="22.5">
      <c r="B137" s="148"/>
      <c r="D137" s="144" t="s">
        <v>135</v>
      </c>
      <c r="E137" s="149" t="s">
        <v>1</v>
      </c>
      <c r="F137" s="150" t="s">
        <v>380</v>
      </c>
      <c r="H137" s="149" t="s">
        <v>1</v>
      </c>
      <c r="I137" s="151"/>
      <c r="L137" s="148"/>
      <c r="M137" s="152"/>
      <c r="T137" s="153"/>
      <c r="AT137" s="149" t="s">
        <v>135</v>
      </c>
      <c r="AU137" s="149" t="s">
        <v>86</v>
      </c>
      <c r="AV137" s="12" t="s">
        <v>86</v>
      </c>
      <c r="AW137" s="12" t="s">
        <v>34</v>
      </c>
      <c r="AX137" s="12" t="s">
        <v>79</v>
      </c>
      <c r="AY137" s="149" t="s">
        <v>124</v>
      </c>
    </row>
    <row r="138" spans="2:51" s="12" customFormat="1" ht="33.75">
      <c r="B138" s="148"/>
      <c r="D138" s="144" t="s">
        <v>135</v>
      </c>
      <c r="E138" s="149" t="s">
        <v>1</v>
      </c>
      <c r="F138" s="150" t="s">
        <v>381</v>
      </c>
      <c r="H138" s="149" t="s">
        <v>1</v>
      </c>
      <c r="I138" s="151"/>
      <c r="L138" s="148"/>
      <c r="M138" s="152"/>
      <c r="T138" s="153"/>
      <c r="AT138" s="149" t="s">
        <v>135</v>
      </c>
      <c r="AU138" s="149" t="s">
        <v>86</v>
      </c>
      <c r="AV138" s="12" t="s">
        <v>86</v>
      </c>
      <c r="AW138" s="12" t="s">
        <v>34</v>
      </c>
      <c r="AX138" s="12" t="s">
        <v>79</v>
      </c>
      <c r="AY138" s="149" t="s">
        <v>124</v>
      </c>
    </row>
    <row r="139" spans="2:51" s="12" customFormat="1" ht="33.75">
      <c r="B139" s="148"/>
      <c r="D139" s="144" t="s">
        <v>135</v>
      </c>
      <c r="E139" s="149" t="s">
        <v>1</v>
      </c>
      <c r="F139" s="150" t="s">
        <v>382</v>
      </c>
      <c r="H139" s="149" t="s">
        <v>1</v>
      </c>
      <c r="I139" s="151"/>
      <c r="L139" s="148"/>
      <c r="M139" s="152"/>
      <c r="T139" s="153"/>
      <c r="AT139" s="149" t="s">
        <v>135</v>
      </c>
      <c r="AU139" s="149" t="s">
        <v>86</v>
      </c>
      <c r="AV139" s="12" t="s">
        <v>86</v>
      </c>
      <c r="AW139" s="12" t="s">
        <v>34</v>
      </c>
      <c r="AX139" s="12" t="s">
        <v>79</v>
      </c>
      <c r="AY139" s="149" t="s">
        <v>124</v>
      </c>
    </row>
    <row r="140" spans="2:51" s="12" customFormat="1" ht="11.25">
      <c r="B140" s="148"/>
      <c r="D140" s="144" t="s">
        <v>135</v>
      </c>
      <c r="E140" s="149" t="s">
        <v>1</v>
      </c>
      <c r="F140" s="150" t="s">
        <v>383</v>
      </c>
      <c r="H140" s="149" t="s">
        <v>1</v>
      </c>
      <c r="I140" s="151"/>
      <c r="L140" s="148"/>
      <c r="M140" s="152"/>
      <c r="T140" s="153"/>
      <c r="AT140" s="149" t="s">
        <v>135</v>
      </c>
      <c r="AU140" s="149" t="s">
        <v>86</v>
      </c>
      <c r="AV140" s="12" t="s">
        <v>86</v>
      </c>
      <c r="AW140" s="12" t="s">
        <v>34</v>
      </c>
      <c r="AX140" s="12" t="s">
        <v>79</v>
      </c>
      <c r="AY140" s="149" t="s">
        <v>124</v>
      </c>
    </row>
    <row r="141" spans="2:51" s="12" customFormat="1" ht="33.75">
      <c r="B141" s="148"/>
      <c r="D141" s="144" t="s">
        <v>135</v>
      </c>
      <c r="E141" s="149" t="s">
        <v>1</v>
      </c>
      <c r="F141" s="150" t="s">
        <v>384</v>
      </c>
      <c r="H141" s="149" t="s">
        <v>1</v>
      </c>
      <c r="I141" s="151"/>
      <c r="L141" s="148"/>
      <c r="M141" s="152"/>
      <c r="T141" s="153"/>
      <c r="AT141" s="149" t="s">
        <v>135</v>
      </c>
      <c r="AU141" s="149" t="s">
        <v>86</v>
      </c>
      <c r="AV141" s="12" t="s">
        <v>86</v>
      </c>
      <c r="AW141" s="12" t="s">
        <v>34</v>
      </c>
      <c r="AX141" s="12" t="s">
        <v>79</v>
      </c>
      <c r="AY141" s="149" t="s">
        <v>124</v>
      </c>
    </row>
    <row r="142" spans="2:51" s="12" customFormat="1" ht="22.5">
      <c r="B142" s="148"/>
      <c r="D142" s="144" t="s">
        <v>135</v>
      </c>
      <c r="E142" s="149" t="s">
        <v>1</v>
      </c>
      <c r="F142" s="150" t="s">
        <v>385</v>
      </c>
      <c r="H142" s="149" t="s">
        <v>1</v>
      </c>
      <c r="I142" s="151"/>
      <c r="L142" s="148"/>
      <c r="M142" s="152"/>
      <c r="T142" s="153"/>
      <c r="AT142" s="149" t="s">
        <v>135</v>
      </c>
      <c r="AU142" s="149" t="s">
        <v>86</v>
      </c>
      <c r="AV142" s="12" t="s">
        <v>86</v>
      </c>
      <c r="AW142" s="12" t="s">
        <v>34</v>
      </c>
      <c r="AX142" s="12" t="s">
        <v>79</v>
      </c>
      <c r="AY142" s="149" t="s">
        <v>124</v>
      </c>
    </row>
    <row r="143" spans="2:51" s="13" customFormat="1" ht="11.25">
      <c r="B143" s="154"/>
      <c r="D143" s="144" t="s">
        <v>135</v>
      </c>
      <c r="E143" s="155" t="s">
        <v>1</v>
      </c>
      <c r="F143" s="156" t="s">
        <v>86</v>
      </c>
      <c r="H143" s="157">
        <v>1</v>
      </c>
      <c r="I143" s="158"/>
      <c r="L143" s="154"/>
      <c r="M143" s="159"/>
      <c r="T143" s="160"/>
      <c r="AT143" s="155" t="s">
        <v>135</v>
      </c>
      <c r="AU143" s="155" t="s">
        <v>86</v>
      </c>
      <c r="AV143" s="13" t="s">
        <v>88</v>
      </c>
      <c r="AW143" s="13" t="s">
        <v>34</v>
      </c>
      <c r="AX143" s="13" t="s">
        <v>86</v>
      </c>
      <c r="AY143" s="155" t="s">
        <v>124</v>
      </c>
    </row>
    <row r="144" spans="2:63" s="11" customFormat="1" ht="25.9" customHeight="1">
      <c r="B144" s="119"/>
      <c r="D144" s="120" t="s">
        <v>78</v>
      </c>
      <c r="E144" s="121" t="s">
        <v>386</v>
      </c>
      <c r="F144" s="121" t="s">
        <v>387</v>
      </c>
      <c r="I144" s="122"/>
      <c r="J144" s="123">
        <f>BK144</f>
        <v>0</v>
      </c>
      <c r="L144" s="119"/>
      <c r="M144" s="124"/>
      <c r="P144" s="125">
        <f>SUM(P145:P183)</f>
        <v>0</v>
      </c>
      <c r="R144" s="125">
        <f>SUM(R145:R183)</f>
        <v>0</v>
      </c>
      <c r="T144" s="126">
        <f>SUM(T145:T183)</f>
        <v>0</v>
      </c>
      <c r="AR144" s="120" t="s">
        <v>86</v>
      </c>
      <c r="AT144" s="127" t="s">
        <v>78</v>
      </c>
      <c r="AU144" s="127" t="s">
        <v>79</v>
      </c>
      <c r="AY144" s="120" t="s">
        <v>124</v>
      </c>
      <c r="BK144" s="128">
        <f>SUM(BK145:BK183)</f>
        <v>0</v>
      </c>
    </row>
    <row r="145" spans="2:65" s="1" customFormat="1" ht="24.2" customHeight="1">
      <c r="B145" s="31"/>
      <c r="C145" s="131" t="s">
        <v>156</v>
      </c>
      <c r="D145" s="131" t="s">
        <v>126</v>
      </c>
      <c r="E145" s="132" t="s">
        <v>388</v>
      </c>
      <c r="F145" s="133" t="s">
        <v>389</v>
      </c>
      <c r="G145" s="134" t="s">
        <v>361</v>
      </c>
      <c r="H145" s="135">
        <v>1</v>
      </c>
      <c r="I145" s="136"/>
      <c r="J145" s="137">
        <f>ROUND(I145*H145,2)</f>
        <v>0</v>
      </c>
      <c r="K145" s="133" t="s">
        <v>1</v>
      </c>
      <c r="L145" s="31"/>
      <c r="M145" s="138" t="s">
        <v>1</v>
      </c>
      <c r="N145" s="139" t="s">
        <v>44</v>
      </c>
      <c r="P145" s="140">
        <f>O145*H145</f>
        <v>0</v>
      </c>
      <c r="Q145" s="140">
        <v>0</v>
      </c>
      <c r="R145" s="140">
        <f>Q145*H145</f>
        <v>0</v>
      </c>
      <c r="S145" s="140">
        <v>0</v>
      </c>
      <c r="T145" s="141">
        <f>S145*H145</f>
        <v>0</v>
      </c>
      <c r="AR145" s="142" t="s">
        <v>362</v>
      </c>
      <c r="AT145" s="142" t="s">
        <v>126</v>
      </c>
      <c r="AU145" s="142" t="s">
        <v>86</v>
      </c>
      <c r="AY145" s="16" t="s">
        <v>124</v>
      </c>
      <c r="BE145" s="143">
        <f>IF(N145="základní",J145,0)</f>
        <v>0</v>
      </c>
      <c r="BF145" s="143">
        <f>IF(N145="snížená",J145,0)</f>
        <v>0</v>
      </c>
      <c r="BG145" s="143">
        <f>IF(N145="zákl. přenesená",J145,0)</f>
        <v>0</v>
      </c>
      <c r="BH145" s="143">
        <f>IF(N145="sníž. přenesená",J145,0)</f>
        <v>0</v>
      </c>
      <c r="BI145" s="143">
        <f>IF(N145="nulová",J145,0)</f>
        <v>0</v>
      </c>
      <c r="BJ145" s="16" t="s">
        <v>86</v>
      </c>
      <c r="BK145" s="143">
        <f>ROUND(I145*H145,2)</f>
        <v>0</v>
      </c>
      <c r="BL145" s="16" t="s">
        <v>362</v>
      </c>
      <c r="BM145" s="142" t="s">
        <v>189</v>
      </c>
    </row>
    <row r="146" spans="2:51" s="12" customFormat="1" ht="33.75">
      <c r="B146" s="148"/>
      <c r="D146" s="144" t="s">
        <v>135</v>
      </c>
      <c r="E146" s="149" t="s">
        <v>1</v>
      </c>
      <c r="F146" s="150" t="s">
        <v>390</v>
      </c>
      <c r="H146" s="149" t="s">
        <v>1</v>
      </c>
      <c r="I146" s="151"/>
      <c r="L146" s="148"/>
      <c r="M146" s="152"/>
      <c r="T146" s="153"/>
      <c r="AT146" s="149" t="s">
        <v>135</v>
      </c>
      <c r="AU146" s="149" t="s">
        <v>86</v>
      </c>
      <c r="AV146" s="12" t="s">
        <v>86</v>
      </c>
      <c r="AW146" s="12" t="s">
        <v>34</v>
      </c>
      <c r="AX146" s="12" t="s">
        <v>79</v>
      </c>
      <c r="AY146" s="149" t="s">
        <v>124</v>
      </c>
    </row>
    <row r="147" spans="2:51" s="12" customFormat="1" ht="33.75">
      <c r="B147" s="148"/>
      <c r="D147" s="144" t="s">
        <v>135</v>
      </c>
      <c r="E147" s="149" t="s">
        <v>1</v>
      </c>
      <c r="F147" s="150" t="s">
        <v>391</v>
      </c>
      <c r="H147" s="149" t="s">
        <v>1</v>
      </c>
      <c r="I147" s="151"/>
      <c r="L147" s="148"/>
      <c r="M147" s="152"/>
      <c r="T147" s="153"/>
      <c r="AT147" s="149" t="s">
        <v>135</v>
      </c>
      <c r="AU147" s="149" t="s">
        <v>86</v>
      </c>
      <c r="AV147" s="12" t="s">
        <v>86</v>
      </c>
      <c r="AW147" s="12" t="s">
        <v>34</v>
      </c>
      <c r="AX147" s="12" t="s">
        <v>79</v>
      </c>
      <c r="AY147" s="149" t="s">
        <v>124</v>
      </c>
    </row>
    <row r="148" spans="2:51" s="13" customFormat="1" ht="11.25">
      <c r="B148" s="154"/>
      <c r="D148" s="144" t="s">
        <v>135</v>
      </c>
      <c r="E148" s="155" t="s">
        <v>1</v>
      </c>
      <c r="F148" s="156" t="s">
        <v>86</v>
      </c>
      <c r="H148" s="157">
        <v>1</v>
      </c>
      <c r="I148" s="158"/>
      <c r="L148" s="154"/>
      <c r="M148" s="159"/>
      <c r="T148" s="160"/>
      <c r="AT148" s="155" t="s">
        <v>135</v>
      </c>
      <c r="AU148" s="155" t="s">
        <v>86</v>
      </c>
      <c r="AV148" s="13" t="s">
        <v>88</v>
      </c>
      <c r="AW148" s="13" t="s">
        <v>34</v>
      </c>
      <c r="AX148" s="13" t="s">
        <v>86</v>
      </c>
      <c r="AY148" s="155" t="s">
        <v>124</v>
      </c>
    </row>
    <row r="149" spans="2:65" s="1" customFormat="1" ht="24.2" customHeight="1">
      <c r="B149" s="31"/>
      <c r="C149" s="131" t="s">
        <v>164</v>
      </c>
      <c r="D149" s="131" t="s">
        <v>126</v>
      </c>
      <c r="E149" s="132" t="s">
        <v>392</v>
      </c>
      <c r="F149" s="133" t="s">
        <v>393</v>
      </c>
      <c r="G149" s="134" t="s">
        <v>361</v>
      </c>
      <c r="H149" s="135">
        <v>1</v>
      </c>
      <c r="I149" s="136"/>
      <c r="J149" s="137">
        <f>ROUND(I149*H149,2)</f>
        <v>0</v>
      </c>
      <c r="K149" s="133" t="s">
        <v>1</v>
      </c>
      <c r="L149" s="31"/>
      <c r="M149" s="138" t="s">
        <v>1</v>
      </c>
      <c r="N149" s="139" t="s">
        <v>44</v>
      </c>
      <c r="P149" s="140">
        <f>O149*H149</f>
        <v>0</v>
      </c>
      <c r="Q149" s="140">
        <v>0</v>
      </c>
      <c r="R149" s="140">
        <f>Q149*H149</f>
        <v>0</v>
      </c>
      <c r="S149" s="140">
        <v>0</v>
      </c>
      <c r="T149" s="141">
        <f>S149*H149</f>
        <v>0</v>
      </c>
      <c r="AR149" s="142" t="s">
        <v>394</v>
      </c>
      <c r="AT149" s="142" t="s">
        <v>126</v>
      </c>
      <c r="AU149" s="142" t="s">
        <v>86</v>
      </c>
      <c r="AY149" s="16" t="s">
        <v>124</v>
      </c>
      <c r="BE149" s="143">
        <f>IF(N149="základní",J149,0)</f>
        <v>0</v>
      </c>
      <c r="BF149" s="143">
        <f>IF(N149="snížená",J149,0)</f>
        <v>0</v>
      </c>
      <c r="BG149" s="143">
        <f>IF(N149="zákl. přenesená",J149,0)</f>
        <v>0</v>
      </c>
      <c r="BH149" s="143">
        <f>IF(N149="sníž. přenesená",J149,0)</f>
        <v>0</v>
      </c>
      <c r="BI149" s="143">
        <f>IF(N149="nulová",J149,0)</f>
        <v>0</v>
      </c>
      <c r="BJ149" s="16" t="s">
        <v>86</v>
      </c>
      <c r="BK149" s="143">
        <f>ROUND(I149*H149,2)</f>
        <v>0</v>
      </c>
      <c r="BL149" s="16" t="s">
        <v>394</v>
      </c>
      <c r="BM149" s="142" t="s">
        <v>202</v>
      </c>
    </row>
    <row r="150" spans="2:51" s="12" customFormat="1" ht="33.75">
      <c r="B150" s="148"/>
      <c r="D150" s="144" t="s">
        <v>135</v>
      </c>
      <c r="E150" s="149" t="s">
        <v>1</v>
      </c>
      <c r="F150" s="150" t="s">
        <v>395</v>
      </c>
      <c r="H150" s="149" t="s">
        <v>1</v>
      </c>
      <c r="I150" s="151"/>
      <c r="L150" s="148"/>
      <c r="M150" s="152"/>
      <c r="T150" s="153"/>
      <c r="AT150" s="149" t="s">
        <v>135</v>
      </c>
      <c r="AU150" s="149" t="s">
        <v>86</v>
      </c>
      <c r="AV150" s="12" t="s">
        <v>86</v>
      </c>
      <c r="AW150" s="12" t="s">
        <v>34</v>
      </c>
      <c r="AX150" s="12" t="s">
        <v>79</v>
      </c>
      <c r="AY150" s="149" t="s">
        <v>124</v>
      </c>
    </row>
    <row r="151" spans="2:51" s="12" customFormat="1" ht="33.75">
      <c r="B151" s="148"/>
      <c r="D151" s="144" t="s">
        <v>135</v>
      </c>
      <c r="E151" s="149" t="s">
        <v>1</v>
      </c>
      <c r="F151" s="150" t="s">
        <v>396</v>
      </c>
      <c r="H151" s="149" t="s">
        <v>1</v>
      </c>
      <c r="I151" s="151"/>
      <c r="L151" s="148"/>
      <c r="M151" s="152"/>
      <c r="T151" s="153"/>
      <c r="AT151" s="149" t="s">
        <v>135</v>
      </c>
      <c r="AU151" s="149" t="s">
        <v>86</v>
      </c>
      <c r="AV151" s="12" t="s">
        <v>86</v>
      </c>
      <c r="AW151" s="12" t="s">
        <v>34</v>
      </c>
      <c r="AX151" s="12" t="s">
        <v>79</v>
      </c>
      <c r="AY151" s="149" t="s">
        <v>124</v>
      </c>
    </row>
    <row r="152" spans="2:51" s="12" customFormat="1" ht="11.25">
      <c r="B152" s="148"/>
      <c r="D152" s="144" t="s">
        <v>135</v>
      </c>
      <c r="E152" s="149" t="s">
        <v>1</v>
      </c>
      <c r="F152" s="150" t="s">
        <v>397</v>
      </c>
      <c r="H152" s="149" t="s">
        <v>1</v>
      </c>
      <c r="I152" s="151"/>
      <c r="L152" s="148"/>
      <c r="M152" s="152"/>
      <c r="T152" s="153"/>
      <c r="AT152" s="149" t="s">
        <v>135</v>
      </c>
      <c r="AU152" s="149" t="s">
        <v>86</v>
      </c>
      <c r="AV152" s="12" t="s">
        <v>86</v>
      </c>
      <c r="AW152" s="12" t="s">
        <v>34</v>
      </c>
      <c r="AX152" s="12" t="s">
        <v>79</v>
      </c>
      <c r="AY152" s="149" t="s">
        <v>124</v>
      </c>
    </row>
    <row r="153" spans="2:51" s="13" customFormat="1" ht="11.25">
      <c r="B153" s="154"/>
      <c r="D153" s="144" t="s">
        <v>135</v>
      </c>
      <c r="E153" s="155" t="s">
        <v>1</v>
      </c>
      <c r="F153" s="156" t="s">
        <v>86</v>
      </c>
      <c r="H153" s="157">
        <v>1</v>
      </c>
      <c r="I153" s="158"/>
      <c r="L153" s="154"/>
      <c r="M153" s="159"/>
      <c r="T153" s="160"/>
      <c r="AT153" s="155" t="s">
        <v>135</v>
      </c>
      <c r="AU153" s="155" t="s">
        <v>86</v>
      </c>
      <c r="AV153" s="13" t="s">
        <v>88</v>
      </c>
      <c r="AW153" s="13" t="s">
        <v>34</v>
      </c>
      <c r="AX153" s="13" t="s">
        <v>86</v>
      </c>
      <c r="AY153" s="155" t="s">
        <v>124</v>
      </c>
    </row>
    <row r="154" spans="2:65" s="1" customFormat="1" ht="24.2" customHeight="1">
      <c r="B154" s="31"/>
      <c r="C154" s="131" t="s">
        <v>171</v>
      </c>
      <c r="D154" s="131" t="s">
        <v>126</v>
      </c>
      <c r="E154" s="132" t="s">
        <v>398</v>
      </c>
      <c r="F154" s="133" t="s">
        <v>399</v>
      </c>
      <c r="G154" s="134" t="s">
        <v>361</v>
      </c>
      <c r="H154" s="135">
        <v>1</v>
      </c>
      <c r="I154" s="136"/>
      <c r="J154" s="137">
        <f>ROUND(I154*H154,2)</f>
        <v>0</v>
      </c>
      <c r="K154" s="133" t="s">
        <v>1</v>
      </c>
      <c r="L154" s="31"/>
      <c r="M154" s="138" t="s">
        <v>1</v>
      </c>
      <c r="N154" s="139" t="s">
        <v>44</v>
      </c>
      <c r="P154" s="140">
        <f>O154*H154</f>
        <v>0</v>
      </c>
      <c r="Q154" s="140">
        <v>0</v>
      </c>
      <c r="R154" s="140">
        <f>Q154*H154</f>
        <v>0</v>
      </c>
      <c r="S154" s="140">
        <v>0</v>
      </c>
      <c r="T154" s="141">
        <f>S154*H154</f>
        <v>0</v>
      </c>
      <c r="AR154" s="142" t="s">
        <v>362</v>
      </c>
      <c r="AT154" s="142" t="s">
        <v>126</v>
      </c>
      <c r="AU154" s="142" t="s">
        <v>86</v>
      </c>
      <c r="AY154" s="16" t="s">
        <v>124</v>
      </c>
      <c r="BE154" s="143">
        <f>IF(N154="základní",J154,0)</f>
        <v>0</v>
      </c>
      <c r="BF154" s="143">
        <f>IF(N154="snížená",J154,0)</f>
        <v>0</v>
      </c>
      <c r="BG154" s="143">
        <f>IF(N154="zákl. přenesená",J154,0)</f>
        <v>0</v>
      </c>
      <c r="BH154" s="143">
        <f>IF(N154="sníž. přenesená",J154,0)</f>
        <v>0</v>
      </c>
      <c r="BI154" s="143">
        <f>IF(N154="nulová",J154,0)</f>
        <v>0</v>
      </c>
      <c r="BJ154" s="16" t="s">
        <v>86</v>
      </c>
      <c r="BK154" s="143">
        <f>ROUND(I154*H154,2)</f>
        <v>0</v>
      </c>
      <c r="BL154" s="16" t="s">
        <v>362</v>
      </c>
      <c r="BM154" s="142" t="s">
        <v>215</v>
      </c>
    </row>
    <row r="155" spans="2:51" s="12" customFormat="1" ht="33.75">
      <c r="B155" s="148"/>
      <c r="D155" s="144" t="s">
        <v>135</v>
      </c>
      <c r="E155" s="149" t="s">
        <v>1</v>
      </c>
      <c r="F155" s="150" t="s">
        <v>400</v>
      </c>
      <c r="H155" s="149" t="s">
        <v>1</v>
      </c>
      <c r="I155" s="151"/>
      <c r="L155" s="148"/>
      <c r="M155" s="152"/>
      <c r="T155" s="153"/>
      <c r="AT155" s="149" t="s">
        <v>135</v>
      </c>
      <c r="AU155" s="149" t="s">
        <v>86</v>
      </c>
      <c r="AV155" s="12" t="s">
        <v>86</v>
      </c>
      <c r="AW155" s="12" t="s">
        <v>34</v>
      </c>
      <c r="AX155" s="12" t="s">
        <v>79</v>
      </c>
      <c r="AY155" s="149" t="s">
        <v>124</v>
      </c>
    </row>
    <row r="156" spans="2:51" s="12" customFormat="1" ht="11.25">
      <c r="B156" s="148"/>
      <c r="D156" s="144" t="s">
        <v>135</v>
      </c>
      <c r="E156" s="149" t="s">
        <v>1</v>
      </c>
      <c r="F156" s="150" t="s">
        <v>401</v>
      </c>
      <c r="H156" s="149" t="s">
        <v>1</v>
      </c>
      <c r="I156" s="151"/>
      <c r="L156" s="148"/>
      <c r="M156" s="152"/>
      <c r="T156" s="153"/>
      <c r="AT156" s="149" t="s">
        <v>135</v>
      </c>
      <c r="AU156" s="149" t="s">
        <v>86</v>
      </c>
      <c r="AV156" s="12" t="s">
        <v>86</v>
      </c>
      <c r="AW156" s="12" t="s">
        <v>34</v>
      </c>
      <c r="AX156" s="12" t="s">
        <v>79</v>
      </c>
      <c r="AY156" s="149" t="s">
        <v>124</v>
      </c>
    </row>
    <row r="157" spans="2:51" s="12" customFormat="1" ht="33.75">
      <c r="B157" s="148"/>
      <c r="D157" s="144" t="s">
        <v>135</v>
      </c>
      <c r="E157" s="149" t="s">
        <v>1</v>
      </c>
      <c r="F157" s="150" t="s">
        <v>402</v>
      </c>
      <c r="H157" s="149" t="s">
        <v>1</v>
      </c>
      <c r="I157" s="151"/>
      <c r="L157" s="148"/>
      <c r="M157" s="152"/>
      <c r="T157" s="153"/>
      <c r="AT157" s="149" t="s">
        <v>135</v>
      </c>
      <c r="AU157" s="149" t="s">
        <v>86</v>
      </c>
      <c r="AV157" s="12" t="s">
        <v>86</v>
      </c>
      <c r="AW157" s="12" t="s">
        <v>34</v>
      </c>
      <c r="AX157" s="12" t="s">
        <v>79</v>
      </c>
      <c r="AY157" s="149" t="s">
        <v>124</v>
      </c>
    </row>
    <row r="158" spans="2:51" s="13" customFormat="1" ht="11.25">
      <c r="B158" s="154"/>
      <c r="D158" s="144" t="s">
        <v>135</v>
      </c>
      <c r="E158" s="155" t="s">
        <v>1</v>
      </c>
      <c r="F158" s="156" t="s">
        <v>86</v>
      </c>
      <c r="H158" s="157">
        <v>1</v>
      </c>
      <c r="I158" s="158"/>
      <c r="L158" s="154"/>
      <c r="M158" s="159"/>
      <c r="T158" s="160"/>
      <c r="AT158" s="155" t="s">
        <v>135</v>
      </c>
      <c r="AU158" s="155" t="s">
        <v>86</v>
      </c>
      <c r="AV158" s="13" t="s">
        <v>88</v>
      </c>
      <c r="AW158" s="13" t="s">
        <v>34</v>
      </c>
      <c r="AX158" s="13" t="s">
        <v>86</v>
      </c>
      <c r="AY158" s="155" t="s">
        <v>124</v>
      </c>
    </row>
    <row r="159" spans="2:65" s="1" customFormat="1" ht="24.2" customHeight="1">
      <c r="B159" s="31"/>
      <c r="C159" s="131" t="s">
        <v>176</v>
      </c>
      <c r="D159" s="131" t="s">
        <v>126</v>
      </c>
      <c r="E159" s="132" t="s">
        <v>403</v>
      </c>
      <c r="F159" s="133" t="s">
        <v>404</v>
      </c>
      <c r="G159" s="134" t="s">
        <v>361</v>
      </c>
      <c r="H159" s="135">
        <v>1</v>
      </c>
      <c r="I159" s="136"/>
      <c r="J159" s="137">
        <f>ROUND(I159*H159,2)</f>
        <v>0</v>
      </c>
      <c r="K159" s="133" t="s">
        <v>1</v>
      </c>
      <c r="L159" s="31"/>
      <c r="M159" s="138" t="s">
        <v>1</v>
      </c>
      <c r="N159" s="139" t="s">
        <v>44</v>
      </c>
      <c r="P159" s="140">
        <f>O159*H159</f>
        <v>0</v>
      </c>
      <c r="Q159" s="140">
        <v>0</v>
      </c>
      <c r="R159" s="140">
        <f>Q159*H159</f>
        <v>0</v>
      </c>
      <c r="S159" s="140">
        <v>0</v>
      </c>
      <c r="T159" s="141">
        <f>S159*H159</f>
        <v>0</v>
      </c>
      <c r="AR159" s="142" t="s">
        <v>362</v>
      </c>
      <c r="AT159" s="142" t="s">
        <v>126</v>
      </c>
      <c r="AU159" s="142" t="s">
        <v>86</v>
      </c>
      <c r="AY159" s="16" t="s">
        <v>124</v>
      </c>
      <c r="BE159" s="143">
        <f>IF(N159="základní",J159,0)</f>
        <v>0</v>
      </c>
      <c r="BF159" s="143">
        <f>IF(N159="snížená",J159,0)</f>
        <v>0</v>
      </c>
      <c r="BG159" s="143">
        <f>IF(N159="zákl. přenesená",J159,0)</f>
        <v>0</v>
      </c>
      <c r="BH159" s="143">
        <f>IF(N159="sníž. přenesená",J159,0)</f>
        <v>0</v>
      </c>
      <c r="BI159" s="143">
        <f>IF(N159="nulová",J159,0)</f>
        <v>0</v>
      </c>
      <c r="BJ159" s="16" t="s">
        <v>86</v>
      </c>
      <c r="BK159" s="143">
        <f>ROUND(I159*H159,2)</f>
        <v>0</v>
      </c>
      <c r="BL159" s="16" t="s">
        <v>362</v>
      </c>
      <c r="BM159" s="142" t="s">
        <v>225</v>
      </c>
    </row>
    <row r="160" spans="2:51" s="12" customFormat="1" ht="33.75">
      <c r="B160" s="148"/>
      <c r="D160" s="144" t="s">
        <v>135</v>
      </c>
      <c r="E160" s="149" t="s">
        <v>1</v>
      </c>
      <c r="F160" s="150" t="s">
        <v>405</v>
      </c>
      <c r="H160" s="149" t="s">
        <v>1</v>
      </c>
      <c r="I160" s="151"/>
      <c r="L160" s="148"/>
      <c r="M160" s="152"/>
      <c r="T160" s="153"/>
      <c r="AT160" s="149" t="s">
        <v>135</v>
      </c>
      <c r="AU160" s="149" t="s">
        <v>86</v>
      </c>
      <c r="AV160" s="12" t="s">
        <v>86</v>
      </c>
      <c r="AW160" s="12" t="s">
        <v>34</v>
      </c>
      <c r="AX160" s="12" t="s">
        <v>79</v>
      </c>
      <c r="AY160" s="149" t="s">
        <v>124</v>
      </c>
    </row>
    <row r="161" spans="2:51" s="13" customFormat="1" ht="11.25">
      <c r="B161" s="154"/>
      <c r="D161" s="144" t="s">
        <v>135</v>
      </c>
      <c r="E161" s="155" t="s">
        <v>1</v>
      </c>
      <c r="F161" s="156" t="s">
        <v>86</v>
      </c>
      <c r="H161" s="157">
        <v>1</v>
      </c>
      <c r="I161" s="158"/>
      <c r="L161" s="154"/>
      <c r="M161" s="159"/>
      <c r="T161" s="160"/>
      <c r="AT161" s="155" t="s">
        <v>135</v>
      </c>
      <c r="AU161" s="155" t="s">
        <v>86</v>
      </c>
      <c r="AV161" s="13" t="s">
        <v>88</v>
      </c>
      <c r="AW161" s="13" t="s">
        <v>34</v>
      </c>
      <c r="AX161" s="13" t="s">
        <v>86</v>
      </c>
      <c r="AY161" s="155" t="s">
        <v>124</v>
      </c>
    </row>
    <row r="162" spans="2:65" s="1" customFormat="1" ht="24.2" customHeight="1">
      <c r="B162" s="31"/>
      <c r="C162" s="131" t="s">
        <v>184</v>
      </c>
      <c r="D162" s="131" t="s">
        <v>126</v>
      </c>
      <c r="E162" s="132" t="s">
        <v>406</v>
      </c>
      <c r="F162" s="133" t="s">
        <v>407</v>
      </c>
      <c r="G162" s="134" t="s">
        <v>361</v>
      </c>
      <c r="H162" s="135">
        <v>1</v>
      </c>
      <c r="I162" s="136"/>
      <c r="J162" s="137">
        <f>ROUND(I162*H162,2)</f>
        <v>0</v>
      </c>
      <c r="K162" s="133" t="s">
        <v>1</v>
      </c>
      <c r="L162" s="31"/>
      <c r="M162" s="138" t="s">
        <v>1</v>
      </c>
      <c r="N162" s="139" t="s">
        <v>44</v>
      </c>
      <c r="P162" s="140">
        <f>O162*H162</f>
        <v>0</v>
      </c>
      <c r="Q162" s="140">
        <v>0</v>
      </c>
      <c r="R162" s="140">
        <f>Q162*H162</f>
        <v>0</v>
      </c>
      <c r="S162" s="140">
        <v>0</v>
      </c>
      <c r="T162" s="141">
        <f>S162*H162</f>
        <v>0</v>
      </c>
      <c r="AR162" s="142" t="s">
        <v>362</v>
      </c>
      <c r="AT162" s="142" t="s">
        <v>126</v>
      </c>
      <c r="AU162" s="142" t="s">
        <v>86</v>
      </c>
      <c r="AY162" s="16" t="s">
        <v>124</v>
      </c>
      <c r="BE162" s="143">
        <f>IF(N162="základní",J162,0)</f>
        <v>0</v>
      </c>
      <c r="BF162" s="143">
        <f>IF(N162="snížená",J162,0)</f>
        <v>0</v>
      </c>
      <c r="BG162" s="143">
        <f>IF(N162="zákl. přenesená",J162,0)</f>
        <v>0</v>
      </c>
      <c r="BH162" s="143">
        <f>IF(N162="sníž. přenesená",J162,0)</f>
        <v>0</v>
      </c>
      <c r="BI162" s="143">
        <f>IF(N162="nulová",J162,0)</f>
        <v>0</v>
      </c>
      <c r="BJ162" s="16" t="s">
        <v>86</v>
      </c>
      <c r="BK162" s="143">
        <f>ROUND(I162*H162,2)</f>
        <v>0</v>
      </c>
      <c r="BL162" s="16" t="s">
        <v>362</v>
      </c>
      <c r="BM162" s="142" t="s">
        <v>236</v>
      </c>
    </row>
    <row r="163" spans="2:51" s="12" customFormat="1" ht="33.75">
      <c r="B163" s="148"/>
      <c r="D163" s="144" t="s">
        <v>135</v>
      </c>
      <c r="E163" s="149" t="s">
        <v>1</v>
      </c>
      <c r="F163" s="150" t="s">
        <v>408</v>
      </c>
      <c r="H163" s="149" t="s">
        <v>1</v>
      </c>
      <c r="I163" s="151"/>
      <c r="L163" s="148"/>
      <c r="M163" s="152"/>
      <c r="T163" s="153"/>
      <c r="AT163" s="149" t="s">
        <v>135</v>
      </c>
      <c r="AU163" s="149" t="s">
        <v>86</v>
      </c>
      <c r="AV163" s="12" t="s">
        <v>86</v>
      </c>
      <c r="AW163" s="12" t="s">
        <v>34</v>
      </c>
      <c r="AX163" s="12" t="s">
        <v>79</v>
      </c>
      <c r="AY163" s="149" t="s">
        <v>124</v>
      </c>
    </row>
    <row r="164" spans="2:51" s="12" customFormat="1" ht="11.25">
      <c r="B164" s="148"/>
      <c r="D164" s="144" t="s">
        <v>135</v>
      </c>
      <c r="E164" s="149" t="s">
        <v>1</v>
      </c>
      <c r="F164" s="150" t="s">
        <v>409</v>
      </c>
      <c r="H164" s="149" t="s">
        <v>1</v>
      </c>
      <c r="I164" s="151"/>
      <c r="L164" s="148"/>
      <c r="M164" s="152"/>
      <c r="T164" s="153"/>
      <c r="AT164" s="149" t="s">
        <v>135</v>
      </c>
      <c r="AU164" s="149" t="s">
        <v>86</v>
      </c>
      <c r="AV164" s="12" t="s">
        <v>86</v>
      </c>
      <c r="AW164" s="12" t="s">
        <v>34</v>
      </c>
      <c r="AX164" s="12" t="s">
        <v>79</v>
      </c>
      <c r="AY164" s="149" t="s">
        <v>124</v>
      </c>
    </row>
    <row r="165" spans="2:51" s="13" customFormat="1" ht="11.25">
      <c r="B165" s="154"/>
      <c r="D165" s="144" t="s">
        <v>135</v>
      </c>
      <c r="E165" s="155" t="s">
        <v>1</v>
      </c>
      <c r="F165" s="156" t="s">
        <v>86</v>
      </c>
      <c r="H165" s="157">
        <v>1</v>
      </c>
      <c r="I165" s="158"/>
      <c r="L165" s="154"/>
      <c r="M165" s="159"/>
      <c r="T165" s="160"/>
      <c r="AT165" s="155" t="s">
        <v>135</v>
      </c>
      <c r="AU165" s="155" t="s">
        <v>86</v>
      </c>
      <c r="AV165" s="13" t="s">
        <v>88</v>
      </c>
      <c r="AW165" s="13" t="s">
        <v>34</v>
      </c>
      <c r="AX165" s="13" t="s">
        <v>86</v>
      </c>
      <c r="AY165" s="155" t="s">
        <v>124</v>
      </c>
    </row>
    <row r="166" spans="2:65" s="1" customFormat="1" ht="24.2" customHeight="1">
      <c r="B166" s="31"/>
      <c r="C166" s="131" t="s">
        <v>189</v>
      </c>
      <c r="D166" s="131" t="s">
        <v>126</v>
      </c>
      <c r="E166" s="132" t="s">
        <v>410</v>
      </c>
      <c r="F166" s="133" t="s">
        <v>411</v>
      </c>
      <c r="G166" s="134" t="s">
        <v>361</v>
      </c>
      <c r="H166" s="135">
        <v>1</v>
      </c>
      <c r="I166" s="136"/>
      <c r="J166" s="137">
        <f>ROUND(I166*H166,2)</f>
        <v>0</v>
      </c>
      <c r="K166" s="133" t="s">
        <v>1</v>
      </c>
      <c r="L166" s="31"/>
      <c r="M166" s="138" t="s">
        <v>1</v>
      </c>
      <c r="N166" s="139" t="s">
        <v>44</v>
      </c>
      <c r="P166" s="140">
        <f>O166*H166</f>
        <v>0</v>
      </c>
      <c r="Q166" s="140">
        <v>0</v>
      </c>
      <c r="R166" s="140">
        <f>Q166*H166</f>
        <v>0</v>
      </c>
      <c r="S166" s="140">
        <v>0</v>
      </c>
      <c r="T166" s="141">
        <f>S166*H166</f>
        <v>0</v>
      </c>
      <c r="AR166" s="142" t="s">
        <v>362</v>
      </c>
      <c r="AT166" s="142" t="s">
        <v>126</v>
      </c>
      <c r="AU166" s="142" t="s">
        <v>86</v>
      </c>
      <c r="AY166" s="16" t="s">
        <v>124</v>
      </c>
      <c r="BE166" s="143">
        <f>IF(N166="základní",J166,0)</f>
        <v>0</v>
      </c>
      <c r="BF166" s="143">
        <f>IF(N166="snížená",J166,0)</f>
        <v>0</v>
      </c>
      <c r="BG166" s="143">
        <f>IF(N166="zákl. přenesená",J166,0)</f>
        <v>0</v>
      </c>
      <c r="BH166" s="143">
        <f>IF(N166="sníž. přenesená",J166,0)</f>
        <v>0</v>
      </c>
      <c r="BI166" s="143">
        <f>IF(N166="nulová",J166,0)</f>
        <v>0</v>
      </c>
      <c r="BJ166" s="16" t="s">
        <v>86</v>
      </c>
      <c r="BK166" s="143">
        <f>ROUND(I166*H166,2)</f>
        <v>0</v>
      </c>
      <c r="BL166" s="16" t="s">
        <v>362</v>
      </c>
      <c r="BM166" s="142" t="s">
        <v>249</v>
      </c>
    </row>
    <row r="167" spans="2:51" s="12" customFormat="1" ht="33.75">
      <c r="B167" s="148"/>
      <c r="D167" s="144" t="s">
        <v>135</v>
      </c>
      <c r="E167" s="149" t="s">
        <v>1</v>
      </c>
      <c r="F167" s="150" t="s">
        <v>412</v>
      </c>
      <c r="H167" s="149" t="s">
        <v>1</v>
      </c>
      <c r="I167" s="151"/>
      <c r="L167" s="148"/>
      <c r="M167" s="152"/>
      <c r="T167" s="153"/>
      <c r="AT167" s="149" t="s">
        <v>135</v>
      </c>
      <c r="AU167" s="149" t="s">
        <v>86</v>
      </c>
      <c r="AV167" s="12" t="s">
        <v>86</v>
      </c>
      <c r="AW167" s="12" t="s">
        <v>34</v>
      </c>
      <c r="AX167" s="12" t="s">
        <v>79</v>
      </c>
      <c r="AY167" s="149" t="s">
        <v>124</v>
      </c>
    </row>
    <row r="168" spans="2:51" s="12" customFormat="1" ht="11.25">
      <c r="B168" s="148"/>
      <c r="D168" s="144" t="s">
        <v>135</v>
      </c>
      <c r="E168" s="149" t="s">
        <v>1</v>
      </c>
      <c r="F168" s="150" t="s">
        <v>413</v>
      </c>
      <c r="H168" s="149" t="s">
        <v>1</v>
      </c>
      <c r="I168" s="151"/>
      <c r="L168" s="148"/>
      <c r="M168" s="152"/>
      <c r="T168" s="153"/>
      <c r="AT168" s="149" t="s">
        <v>135</v>
      </c>
      <c r="AU168" s="149" t="s">
        <v>86</v>
      </c>
      <c r="AV168" s="12" t="s">
        <v>86</v>
      </c>
      <c r="AW168" s="12" t="s">
        <v>34</v>
      </c>
      <c r="AX168" s="12" t="s">
        <v>79</v>
      </c>
      <c r="AY168" s="149" t="s">
        <v>124</v>
      </c>
    </row>
    <row r="169" spans="2:51" s="13" customFormat="1" ht="11.25">
      <c r="B169" s="154"/>
      <c r="D169" s="144" t="s">
        <v>135</v>
      </c>
      <c r="E169" s="155" t="s">
        <v>1</v>
      </c>
      <c r="F169" s="156" t="s">
        <v>86</v>
      </c>
      <c r="H169" s="157">
        <v>1</v>
      </c>
      <c r="I169" s="158"/>
      <c r="L169" s="154"/>
      <c r="M169" s="159"/>
      <c r="T169" s="160"/>
      <c r="AT169" s="155" t="s">
        <v>135</v>
      </c>
      <c r="AU169" s="155" t="s">
        <v>86</v>
      </c>
      <c r="AV169" s="13" t="s">
        <v>88</v>
      </c>
      <c r="AW169" s="13" t="s">
        <v>34</v>
      </c>
      <c r="AX169" s="13" t="s">
        <v>86</v>
      </c>
      <c r="AY169" s="155" t="s">
        <v>124</v>
      </c>
    </row>
    <row r="170" spans="2:65" s="1" customFormat="1" ht="16.5" customHeight="1">
      <c r="B170" s="31"/>
      <c r="C170" s="131" t="s">
        <v>195</v>
      </c>
      <c r="D170" s="131" t="s">
        <v>126</v>
      </c>
      <c r="E170" s="132" t="s">
        <v>414</v>
      </c>
      <c r="F170" s="133" t="s">
        <v>415</v>
      </c>
      <c r="G170" s="134" t="s">
        <v>129</v>
      </c>
      <c r="H170" s="135">
        <v>1</v>
      </c>
      <c r="I170" s="136"/>
      <c r="J170" s="137">
        <f>ROUND(I170*H170,2)</f>
        <v>0</v>
      </c>
      <c r="K170" s="133" t="s">
        <v>1</v>
      </c>
      <c r="L170" s="31"/>
      <c r="M170" s="138" t="s">
        <v>1</v>
      </c>
      <c r="N170" s="139" t="s">
        <v>44</v>
      </c>
      <c r="P170" s="140">
        <f>O170*H170</f>
        <v>0</v>
      </c>
      <c r="Q170" s="140">
        <v>0</v>
      </c>
      <c r="R170" s="140">
        <f>Q170*H170</f>
        <v>0</v>
      </c>
      <c r="S170" s="140">
        <v>0</v>
      </c>
      <c r="T170" s="141">
        <f>S170*H170</f>
        <v>0</v>
      </c>
      <c r="AR170" s="142" t="s">
        <v>362</v>
      </c>
      <c r="AT170" s="142" t="s">
        <v>126</v>
      </c>
      <c r="AU170" s="142" t="s">
        <v>86</v>
      </c>
      <c r="AY170" s="16" t="s">
        <v>124</v>
      </c>
      <c r="BE170" s="143">
        <f>IF(N170="základní",J170,0)</f>
        <v>0</v>
      </c>
      <c r="BF170" s="143">
        <f>IF(N170="snížená",J170,0)</f>
        <v>0</v>
      </c>
      <c r="BG170" s="143">
        <f>IF(N170="zákl. přenesená",J170,0)</f>
        <v>0</v>
      </c>
      <c r="BH170" s="143">
        <f>IF(N170="sníž. přenesená",J170,0)</f>
        <v>0</v>
      </c>
      <c r="BI170" s="143">
        <f>IF(N170="nulová",J170,0)</f>
        <v>0</v>
      </c>
      <c r="BJ170" s="16" t="s">
        <v>86</v>
      </c>
      <c r="BK170" s="143">
        <f>ROUND(I170*H170,2)</f>
        <v>0</v>
      </c>
      <c r="BL170" s="16" t="s">
        <v>362</v>
      </c>
      <c r="BM170" s="142" t="s">
        <v>257</v>
      </c>
    </row>
    <row r="171" spans="2:51" s="12" customFormat="1" ht="33.75">
      <c r="B171" s="148"/>
      <c r="D171" s="144" t="s">
        <v>135</v>
      </c>
      <c r="E171" s="149" t="s">
        <v>1</v>
      </c>
      <c r="F171" s="150" t="s">
        <v>416</v>
      </c>
      <c r="H171" s="149" t="s">
        <v>1</v>
      </c>
      <c r="I171" s="151"/>
      <c r="L171" s="148"/>
      <c r="M171" s="152"/>
      <c r="T171" s="153"/>
      <c r="AT171" s="149" t="s">
        <v>135</v>
      </c>
      <c r="AU171" s="149" t="s">
        <v>86</v>
      </c>
      <c r="AV171" s="12" t="s">
        <v>86</v>
      </c>
      <c r="AW171" s="12" t="s">
        <v>34</v>
      </c>
      <c r="AX171" s="12" t="s">
        <v>79</v>
      </c>
      <c r="AY171" s="149" t="s">
        <v>124</v>
      </c>
    </row>
    <row r="172" spans="2:51" s="12" customFormat="1" ht="11.25">
      <c r="B172" s="148"/>
      <c r="D172" s="144" t="s">
        <v>135</v>
      </c>
      <c r="E172" s="149" t="s">
        <v>1</v>
      </c>
      <c r="F172" s="150" t="s">
        <v>417</v>
      </c>
      <c r="H172" s="149" t="s">
        <v>1</v>
      </c>
      <c r="I172" s="151"/>
      <c r="L172" s="148"/>
      <c r="M172" s="152"/>
      <c r="T172" s="153"/>
      <c r="AT172" s="149" t="s">
        <v>135</v>
      </c>
      <c r="AU172" s="149" t="s">
        <v>86</v>
      </c>
      <c r="AV172" s="12" t="s">
        <v>86</v>
      </c>
      <c r="AW172" s="12" t="s">
        <v>34</v>
      </c>
      <c r="AX172" s="12" t="s">
        <v>79</v>
      </c>
      <c r="AY172" s="149" t="s">
        <v>124</v>
      </c>
    </row>
    <row r="173" spans="2:51" s="12" customFormat="1" ht="33.75">
      <c r="B173" s="148"/>
      <c r="D173" s="144" t="s">
        <v>135</v>
      </c>
      <c r="E173" s="149" t="s">
        <v>1</v>
      </c>
      <c r="F173" s="150" t="s">
        <v>418</v>
      </c>
      <c r="H173" s="149" t="s">
        <v>1</v>
      </c>
      <c r="I173" s="151"/>
      <c r="L173" s="148"/>
      <c r="M173" s="152"/>
      <c r="T173" s="153"/>
      <c r="AT173" s="149" t="s">
        <v>135</v>
      </c>
      <c r="AU173" s="149" t="s">
        <v>86</v>
      </c>
      <c r="AV173" s="12" t="s">
        <v>86</v>
      </c>
      <c r="AW173" s="12" t="s">
        <v>34</v>
      </c>
      <c r="AX173" s="12" t="s">
        <v>79</v>
      </c>
      <c r="AY173" s="149" t="s">
        <v>124</v>
      </c>
    </row>
    <row r="174" spans="2:51" s="13" customFormat="1" ht="11.25">
      <c r="B174" s="154"/>
      <c r="D174" s="144" t="s">
        <v>135</v>
      </c>
      <c r="E174" s="155" t="s">
        <v>1</v>
      </c>
      <c r="F174" s="156" t="s">
        <v>86</v>
      </c>
      <c r="H174" s="157">
        <v>1</v>
      </c>
      <c r="I174" s="158"/>
      <c r="L174" s="154"/>
      <c r="M174" s="159"/>
      <c r="T174" s="160"/>
      <c r="AT174" s="155" t="s">
        <v>135</v>
      </c>
      <c r="AU174" s="155" t="s">
        <v>86</v>
      </c>
      <c r="AV174" s="13" t="s">
        <v>88</v>
      </c>
      <c r="AW174" s="13" t="s">
        <v>34</v>
      </c>
      <c r="AX174" s="13" t="s">
        <v>86</v>
      </c>
      <c r="AY174" s="155" t="s">
        <v>124</v>
      </c>
    </row>
    <row r="175" spans="2:65" s="1" customFormat="1" ht="24">
      <c r="B175" s="31"/>
      <c r="C175" s="131" t="s">
        <v>202</v>
      </c>
      <c r="D175" s="131" t="s">
        <v>126</v>
      </c>
      <c r="E175" s="132" t="s">
        <v>419</v>
      </c>
      <c r="F175" s="133" t="s">
        <v>420</v>
      </c>
      <c r="G175" s="134" t="s">
        <v>361</v>
      </c>
      <c r="H175" s="135">
        <v>1</v>
      </c>
      <c r="I175" s="136"/>
      <c r="J175" s="137">
        <f>ROUND(I175*H175,2)</f>
        <v>0</v>
      </c>
      <c r="K175" s="133" t="s">
        <v>1</v>
      </c>
      <c r="L175" s="31"/>
      <c r="M175" s="138" t="s">
        <v>1</v>
      </c>
      <c r="N175" s="139" t="s">
        <v>44</v>
      </c>
      <c r="P175" s="140">
        <f>O175*H175</f>
        <v>0</v>
      </c>
      <c r="Q175" s="140">
        <v>0</v>
      </c>
      <c r="R175" s="140">
        <f>Q175*H175</f>
        <v>0</v>
      </c>
      <c r="S175" s="140">
        <v>0</v>
      </c>
      <c r="T175" s="141">
        <f>S175*H175</f>
        <v>0</v>
      </c>
      <c r="AR175" s="142" t="s">
        <v>362</v>
      </c>
      <c r="AT175" s="142" t="s">
        <v>126</v>
      </c>
      <c r="AU175" s="142" t="s">
        <v>86</v>
      </c>
      <c r="AY175" s="16" t="s">
        <v>124</v>
      </c>
      <c r="BE175" s="143">
        <f>IF(N175="základní",J175,0)</f>
        <v>0</v>
      </c>
      <c r="BF175" s="143">
        <f>IF(N175="snížená",J175,0)</f>
        <v>0</v>
      </c>
      <c r="BG175" s="143">
        <f>IF(N175="zákl. přenesená",J175,0)</f>
        <v>0</v>
      </c>
      <c r="BH175" s="143">
        <f>IF(N175="sníž. přenesená",J175,0)</f>
        <v>0</v>
      </c>
      <c r="BI175" s="143">
        <f>IF(N175="nulová",J175,0)</f>
        <v>0</v>
      </c>
      <c r="BJ175" s="16" t="s">
        <v>86</v>
      </c>
      <c r="BK175" s="143">
        <f>ROUND(I175*H175,2)</f>
        <v>0</v>
      </c>
      <c r="BL175" s="16" t="s">
        <v>362</v>
      </c>
      <c r="BM175" s="142" t="s">
        <v>265</v>
      </c>
    </row>
    <row r="176" spans="2:51" s="12" customFormat="1" ht="22.5">
      <c r="B176" s="148"/>
      <c r="D176" s="144" t="s">
        <v>135</v>
      </c>
      <c r="E176" s="149" t="s">
        <v>1</v>
      </c>
      <c r="F176" s="150" t="s">
        <v>421</v>
      </c>
      <c r="H176" s="149" t="s">
        <v>1</v>
      </c>
      <c r="I176" s="151"/>
      <c r="L176" s="148"/>
      <c r="M176" s="152"/>
      <c r="T176" s="153"/>
      <c r="AT176" s="149" t="s">
        <v>135</v>
      </c>
      <c r="AU176" s="149" t="s">
        <v>86</v>
      </c>
      <c r="AV176" s="12" t="s">
        <v>86</v>
      </c>
      <c r="AW176" s="12" t="s">
        <v>34</v>
      </c>
      <c r="AX176" s="12" t="s">
        <v>79</v>
      </c>
      <c r="AY176" s="149" t="s">
        <v>124</v>
      </c>
    </row>
    <row r="177" spans="2:51" s="13" customFormat="1" ht="11.25">
      <c r="B177" s="154"/>
      <c r="D177" s="144" t="s">
        <v>135</v>
      </c>
      <c r="E177" s="155" t="s">
        <v>1</v>
      </c>
      <c r="F177" s="156" t="s">
        <v>86</v>
      </c>
      <c r="H177" s="157">
        <v>1</v>
      </c>
      <c r="I177" s="158"/>
      <c r="L177" s="154"/>
      <c r="M177" s="159"/>
      <c r="T177" s="160"/>
      <c r="AT177" s="155" t="s">
        <v>135</v>
      </c>
      <c r="AU177" s="155" t="s">
        <v>86</v>
      </c>
      <c r="AV177" s="13" t="s">
        <v>88</v>
      </c>
      <c r="AW177" s="13" t="s">
        <v>34</v>
      </c>
      <c r="AX177" s="13" t="s">
        <v>86</v>
      </c>
      <c r="AY177" s="155" t="s">
        <v>124</v>
      </c>
    </row>
    <row r="178" spans="2:65" s="1" customFormat="1" ht="24.2" customHeight="1">
      <c r="B178" s="31"/>
      <c r="C178" s="131" t="s">
        <v>208</v>
      </c>
      <c r="D178" s="131" t="s">
        <v>126</v>
      </c>
      <c r="E178" s="132" t="s">
        <v>422</v>
      </c>
      <c r="F178" s="133" t="s">
        <v>423</v>
      </c>
      <c r="G178" s="134" t="s">
        <v>361</v>
      </c>
      <c r="H178" s="135">
        <v>1</v>
      </c>
      <c r="I178" s="136"/>
      <c r="J178" s="137">
        <f>ROUND(I178*H178,2)</f>
        <v>0</v>
      </c>
      <c r="K178" s="133" t="s">
        <v>1</v>
      </c>
      <c r="L178" s="31"/>
      <c r="M178" s="138" t="s">
        <v>1</v>
      </c>
      <c r="N178" s="139" t="s">
        <v>44</v>
      </c>
      <c r="P178" s="140">
        <f>O178*H178</f>
        <v>0</v>
      </c>
      <c r="Q178" s="140">
        <v>0</v>
      </c>
      <c r="R178" s="140">
        <f>Q178*H178</f>
        <v>0</v>
      </c>
      <c r="S178" s="140">
        <v>0</v>
      </c>
      <c r="T178" s="141">
        <f>S178*H178</f>
        <v>0</v>
      </c>
      <c r="AR178" s="142" t="s">
        <v>362</v>
      </c>
      <c r="AT178" s="142" t="s">
        <v>126</v>
      </c>
      <c r="AU178" s="142" t="s">
        <v>86</v>
      </c>
      <c r="AY178" s="16" t="s">
        <v>124</v>
      </c>
      <c r="BE178" s="143">
        <f>IF(N178="základní",J178,0)</f>
        <v>0</v>
      </c>
      <c r="BF178" s="143">
        <f>IF(N178="snížená",J178,0)</f>
        <v>0</v>
      </c>
      <c r="BG178" s="143">
        <f>IF(N178="zákl. přenesená",J178,0)</f>
        <v>0</v>
      </c>
      <c r="BH178" s="143">
        <f>IF(N178="sníž. přenesená",J178,0)</f>
        <v>0</v>
      </c>
      <c r="BI178" s="143">
        <f>IF(N178="nulová",J178,0)</f>
        <v>0</v>
      </c>
      <c r="BJ178" s="16" t="s">
        <v>86</v>
      </c>
      <c r="BK178" s="143">
        <f>ROUND(I178*H178,2)</f>
        <v>0</v>
      </c>
      <c r="BL178" s="16" t="s">
        <v>362</v>
      </c>
      <c r="BM178" s="142" t="s">
        <v>274</v>
      </c>
    </row>
    <row r="179" spans="2:51" s="12" customFormat="1" ht="22.5">
      <c r="B179" s="148"/>
      <c r="D179" s="144" t="s">
        <v>135</v>
      </c>
      <c r="E179" s="149" t="s">
        <v>1</v>
      </c>
      <c r="F179" s="150" t="s">
        <v>424</v>
      </c>
      <c r="H179" s="149" t="s">
        <v>1</v>
      </c>
      <c r="I179" s="151"/>
      <c r="L179" s="148"/>
      <c r="M179" s="152"/>
      <c r="T179" s="153"/>
      <c r="AT179" s="149" t="s">
        <v>135</v>
      </c>
      <c r="AU179" s="149" t="s">
        <v>86</v>
      </c>
      <c r="AV179" s="12" t="s">
        <v>86</v>
      </c>
      <c r="AW179" s="12" t="s">
        <v>34</v>
      </c>
      <c r="AX179" s="12" t="s">
        <v>79</v>
      </c>
      <c r="AY179" s="149" t="s">
        <v>124</v>
      </c>
    </row>
    <row r="180" spans="2:51" s="13" customFormat="1" ht="11.25">
      <c r="B180" s="154"/>
      <c r="D180" s="144" t="s">
        <v>135</v>
      </c>
      <c r="E180" s="155" t="s">
        <v>1</v>
      </c>
      <c r="F180" s="156" t="s">
        <v>86</v>
      </c>
      <c r="H180" s="157">
        <v>1</v>
      </c>
      <c r="I180" s="158"/>
      <c r="L180" s="154"/>
      <c r="M180" s="159"/>
      <c r="T180" s="160"/>
      <c r="AT180" s="155" t="s">
        <v>135</v>
      </c>
      <c r="AU180" s="155" t="s">
        <v>86</v>
      </c>
      <c r="AV180" s="13" t="s">
        <v>88</v>
      </c>
      <c r="AW180" s="13" t="s">
        <v>34</v>
      </c>
      <c r="AX180" s="13" t="s">
        <v>86</v>
      </c>
      <c r="AY180" s="155" t="s">
        <v>124</v>
      </c>
    </row>
    <row r="181" spans="2:65" s="1" customFormat="1" ht="16.5" customHeight="1">
      <c r="B181" s="31"/>
      <c r="C181" s="131" t="s">
        <v>215</v>
      </c>
      <c r="D181" s="131" t="s">
        <v>126</v>
      </c>
      <c r="E181" s="132" t="s">
        <v>425</v>
      </c>
      <c r="F181" s="133" t="s">
        <v>426</v>
      </c>
      <c r="G181" s="134" t="s">
        <v>427</v>
      </c>
      <c r="H181" s="135">
        <v>1</v>
      </c>
      <c r="I181" s="136"/>
      <c r="J181" s="137">
        <f>ROUND(I181*H181,2)</f>
        <v>0</v>
      </c>
      <c r="K181" s="133" t="s">
        <v>1</v>
      </c>
      <c r="L181" s="31"/>
      <c r="M181" s="138" t="s">
        <v>1</v>
      </c>
      <c r="N181" s="139" t="s">
        <v>44</v>
      </c>
      <c r="P181" s="140">
        <f>O181*H181</f>
        <v>0</v>
      </c>
      <c r="Q181" s="140">
        <v>0</v>
      </c>
      <c r="R181" s="140">
        <f>Q181*H181</f>
        <v>0</v>
      </c>
      <c r="S181" s="140">
        <v>0</v>
      </c>
      <c r="T181" s="141">
        <f>S181*H181</f>
        <v>0</v>
      </c>
      <c r="AR181" s="142" t="s">
        <v>362</v>
      </c>
      <c r="AT181" s="142" t="s">
        <v>126</v>
      </c>
      <c r="AU181" s="142" t="s">
        <v>86</v>
      </c>
      <c r="AY181" s="16" t="s">
        <v>124</v>
      </c>
      <c r="BE181" s="143">
        <f>IF(N181="základní",J181,0)</f>
        <v>0</v>
      </c>
      <c r="BF181" s="143">
        <f>IF(N181="snížená",J181,0)</f>
        <v>0</v>
      </c>
      <c r="BG181" s="143">
        <f>IF(N181="zákl. přenesená",J181,0)</f>
        <v>0</v>
      </c>
      <c r="BH181" s="143">
        <f>IF(N181="sníž. přenesená",J181,0)</f>
        <v>0</v>
      </c>
      <c r="BI181" s="143">
        <f>IF(N181="nulová",J181,0)</f>
        <v>0</v>
      </c>
      <c r="BJ181" s="16" t="s">
        <v>86</v>
      </c>
      <c r="BK181" s="143">
        <f>ROUND(I181*H181,2)</f>
        <v>0</v>
      </c>
      <c r="BL181" s="16" t="s">
        <v>362</v>
      </c>
      <c r="BM181" s="142" t="s">
        <v>284</v>
      </c>
    </row>
    <row r="182" spans="2:51" s="12" customFormat="1" ht="22.5">
      <c r="B182" s="148"/>
      <c r="D182" s="144" t="s">
        <v>135</v>
      </c>
      <c r="E182" s="149" t="s">
        <v>1</v>
      </c>
      <c r="F182" s="150" t="s">
        <v>428</v>
      </c>
      <c r="H182" s="149" t="s">
        <v>1</v>
      </c>
      <c r="I182" s="151"/>
      <c r="L182" s="148"/>
      <c r="M182" s="152"/>
      <c r="T182" s="153"/>
      <c r="AT182" s="149" t="s">
        <v>135</v>
      </c>
      <c r="AU182" s="149" t="s">
        <v>86</v>
      </c>
      <c r="AV182" s="12" t="s">
        <v>86</v>
      </c>
      <c r="AW182" s="12" t="s">
        <v>34</v>
      </c>
      <c r="AX182" s="12" t="s">
        <v>79</v>
      </c>
      <c r="AY182" s="149" t="s">
        <v>124</v>
      </c>
    </row>
    <row r="183" spans="2:51" s="13" customFormat="1" ht="11.25">
      <c r="B183" s="154"/>
      <c r="D183" s="144" t="s">
        <v>135</v>
      </c>
      <c r="E183" s="155" t="s">
        <v>1</v>
      </c>
      <c r="F183" s="156" t="s">
        <v>86</v>
      </c>
      <c r="H183" s="157">
        <v>1</v>
      </c>
      <c r="I183" s="158"/>
      <c r="L183" s="154"/>
      <c r="M183" s="183"/>
      <c r="N183" s="184"/>
      <c r="O183" s="184"/>
      <c r="P183" s="184"/>
      <c r="Q183" s="184"/>
      <c r="R183" s="184"/>
      <c r="S183" s="184"/>
      <c r="T183" s="185"/>
      <c r="AT183" s="155" t="s">
        <v>135</v>
      </c>
      <c r="AU183" s="155" t="s">
        <v>86</v>
      </c>
      <c r="AV183" s="13" t="s">
        <v>88</v>
      </c>
      <c r="AW183" s="13" t="s">
        <v>34</v>
      </c>
      <c r="AX183" s="13" t="s">
        <v>86</v>
      </c>
      <c r="AY183" s="155" t="s">
        <v>124</v>
      </c>
    </row>
    <row r="184" spans="2:12" s="1" customFormat="1" ht="6.95" customHeight="1">
      <c r="B184" s="43"/>
      <c r="C184" s="44"/>
      <c r="D184" s="44"/>
      <c r="E184" s="44"/>
      <c r="F184" s="44"/>
      <c r="G184" s="44"/>
      <c r="H184" s="44"/>
      <c r="I184" s="44"/>
      <c r="J184" s="44"/>
      <c r="K184" s="44"/>
      <c r="L184" s="31"/>
    </row>
  </sheetData>
  <sheetProtection algorithmName="SHA-512" hashValue="L7GDreJ/UBs5v11RP3ZKqom0M5NMN2s0q2n1pD0bKbTDZPeYZmJAO2fYcHPSrSVqoLQUC7kVg+M0NWVzHtFB8w==" saltValue="xur1ufScJNENH0CaBAY4l4VkyucE6jsUHnKDN0aTxwbOEdJYtkja5xQdya090n3xQtbEro9V5f1mUyDfdldYRw==" spinCount="100000" sheet="1" objects="1" scenarios="1" formatColumns="0" formatRows="0" autoFilter="0"/>
  <autoFilter ref="C117:K183"/>
  <mergeCells count="9">
    <mergeCell ref="E87:H87"/>
    <mergeCell ref="E108:H108"/>
    <mergeCell ref="E110:H11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Barta</dc:creator>
  <cp:keywords/>
  <dc:description/>
  <cp:lastModifiedBy>Zelený Pavel</cp:lastModifiedBy>
  <dcterms:created xsi:type="dcterms:W3CDTF">2024-01-30T08:17:13Z</dcterms:created>
  <dcterms:modified xsi:type="dcterms:W3CDTF">2024-01-30T08:33:20Z</dcterms:modified>
  <cp:category/>
  <cp:version/>
  <cp:contentType/>
  <cp:contentStatus/>
</cp:coreProperties>
</file>