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filterPrivacy="1" codeName="ThisWorkbook" defaultThemeVersion="124226"/>
  <xr:revisionPtr revIDLastSave="0" documentId="13_ncr:1_{F8233610-4F68-4DDC-87C1-FB3084E37F7B}" xr6:coauthVersionLast="47" xr6:coauthVersionMax="47" xr10:uidLastSave="{00000000-0000-0000-0000-000000000000}"/>
  <bookViews>
    <workbookView xWindow="5760" yWindow="330" windowWidth="31050" windowHeight="19530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Pol'!$A$1:$V$87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12" l="1"/>
  <c r="G20" i="12" l="1"/>
  <c r="G32" i="12"/>
  <c r="G33" i="12"/>
  <c r="G38" i="12"/>
  <c r="G7" i="12"/>
  <c r="G83" i="12"/>
  <c r="G84" i="12"/>
  <c r="G85" i="12"/>
  <c r="G86" i="12"/>
  <c r="G87" i="12"/>
  <c r="G88" i="12"/>
  <c r="G89" i="12"/>
  <c r="G90" i="12"/>
  <c r="G76" i="12"/>
  <c r="G81" i="12"/>
  <c r="G80" i="12"/>
  <c r="G79" i="12"/>
  <c r="G78" i="12"/>
  <c r="G77" i="12"/>
  <c r="G75" i="12"/>
  <c r="G74" i="12"/>
  <c r="G73" i="12"/>
  <c r="G72" i="12"/>
  <c r="G62" i="12"/>
  <c r="G63" i="12"/>
  <c r="G64" i="12"/>
  <c r="G65" i="12"/>
  <c r="G66" i="12"/>
  <c r="G67" i="12"/>
  <c r="G68" i="12"/>
  <c r="G70" i="12"/>
  <c r="G39" i="12"/>
  <c r="G9" i="12"/>
  <c r="G10" i="12"/>
  <c r="G11" i="12"/>
  <c r="G12" i="12"/>
  <c r="G13" i="12"/>
  <c r="G14" i="12"/>
  <c r="G15" i="12"/>
  <c r="G16" i="12"/>
  <c r="G17" i="12"/>
  <c r="G18" i="12"/>
  <c r="G19" i="12"/>
  <c r="G21" i="12"/>
  <c r="G22" i="12"/>
  <c r="G23" i="12"/>
  <c r="G24" i="12"/>
  <c r="G25" i="12"/>
  <c r="G26" i="12"/>
  <c r="G27" i="12"/>
  <c r="G28" i="12"/>
  <c r="G29" i="12"/>
  <c r="G30" i="12"/>
  <c r="G31" i="12"/>
  <c r="G34" i="12"/>
  <c r="G35" i="12"/>
  <c r="G36" i="12"/>
  <c r="G37" i="12"/>
  <c r="G8" i="12"/>
  <c r="G71" i="12" l="1"/>
  <c r="I63" i="1" s="1"/>
  <c r="G82" i="12" l="1"/>
  <c r="I62" i="1"/>
  <c r="I61" i="1" l="1"/>
  <c r="M84" i="12" l="1"/>
  <c r="M83" i="12"/>
  <c r="M77" i="12"/>
  <c r="M78" i="12"/>
  <c r="M39" i="12"/>
  <c r="I39" i="12"/>
  <c r="K39" i="12"/>
  <c r="O39" i="12"/>
  <c r="Q39" i="12"/>
  <c r="U39" i="12"/>
  <c r="I77" i="12"/>
  <c r="K77" i="12"/>
  <c r="O77" i="12"/>
  <c r="Q77" i="12"/>
  <c r="U77" i="12"/>
  <c r="I78" i="12"/>
  <c r="K78" i="12"/>
  <c r="O78" i="12"/>
  <c r="Q78" i="12"/>
  <c r="U78" i="12"/>
  <c r="I83" i="12"/>
  <c r="K83" i="12"/>
  <c r="O83" i="12"/>
  <c r="Q83" i="12"/>
  <c r="U83" i="12"/>
  <c r="I84" i="12"/>
  <c r="K84" i="12"/>
  <c r="O84" i="12"/>
  <c r="Q84" i="12"/>
  <c r="U84" i="12"/>
  <c r="AZ55" i="1"/>
  <c r="AZ53" i="1"/>
  <c r="AZ52" i="1"/>
  <c r="AZ50" i="1"/>
  <c r="AZ49" i="1"/>
  <c r="AZ48" i="1"/>
  <c r="AZ47" i="1"/>
  <c r="AZ46" i="1"/>
  <c r="AZ45" i="1"/>
  <c r="F42" i="1"/>
  <c r="G42" i="1"/>
  <c r="H42" i="1"/>
  <c r="I42" i="1"/>
  <c r="J41" i="1" s="1"/>
  <c r="J28" i="1"/>
  <c r="J26" i="1"/>
  <c r="G38" i="1"/>
  <c r="F38" i="1"/>
  <c r="H32" i="1"/>
  <c r="J23" i="1"/>
  <c r="J24" i="1"/>
  <c r="J25" i="1"/>
  <c r="J27" i="1"/>
  <c r="E24" i="1"/>
  <c r="E26" i="1"/>
  <c r="I65" i="1" l="1"/>
  <c r="M82" i="12"/>
  <c r="I64" i="1"/>
  <c r="U82" i="12"/>
  <c r="O76" i="12"/>
  <c r="M38" i="12"/>
  <c r="O38" i="12"/>
  <c r="Q71" i="12"/>
  <c r="I71" i="12"/>
  <c r="K38" i="12"/>
  <c r="K82" i="12"/>
  <c r="M71" i="12"/>
  <c r="Q82" i="12"/>
  <c r="I82" i="12"/>
  <c r="U38" i="12"/>
  <c r="U76" i="12"/>
  <c r="O71" i="12"/>
  <c r="Q76" i="12"/>
  <c r="K71" i="12"/>
  <c r="M76" i="12"/>
  <c r="K76" i="12"/>
  <c r="U71" i="12"/>
  <c r="Q38" i="12"/>
  <c r="I38" i="12"/>
  <c r="O82" i="12"/>
  <c r="I76" i="12"/>
  <c r="J39" i="1"/>
  <c r="J42" i="1" s="1"/>
  <c r="J40" i="1"/>
  <c r="I66" i="1" l="1"/>
  <c r="J62" i="1" l="1"/>
  <c r="J63" i="1"/>
  <c r="J64" i="1"/>
  <c r="J65" i="1"/>
  <c r="J61" i="1"/>
  <c r="I18" i="1"/>
  <c r="I21" i="1" s="1"/>
  <c r="G25" i="1" s="1"/>
  <c r="G26" i="1" l="1"/>
  <c r="G29" i="1" s="1"/>
  <c r="J6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<sst xmlns="http://schemas.openxmlformats.org/spreadsheetml/2006/main" count="314" uniqueCount="203">
  <si>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</si>
  <si>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</si>
  <si>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</si>
  <si>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</si>
  <si>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</si>
  <si>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</si>
  <si>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</si>
  <si>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</si>
  <si>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</si>
  <si>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</si>
  <si>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</si>
  <si>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</si>
  <si>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</si>
  <si>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</si>
  <si>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</si>
  <si>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</si>
  <si>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</si>
  <si>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</si>
  <si>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</si>
  <si>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</si>
  <si>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</si>
  <si>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</si>
  <si>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</si>
  <si>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</si>
  <si>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</si>
  <si>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</si>
  <si>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</si>
  <si>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</si>
  <si>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</si>
  <si>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</si>
  <si>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</si>
  <si>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</si>
  <si>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</si>
  <si>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</si>
  <si>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</si>
  <si>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</si>
  <si>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</si>
  <si>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</si>
  <si>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</si>
  <si>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</si>
  <si>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</si>
  <si>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</si>
  <si>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</si>
  <si>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</si>
  <si>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Výstavba kamerového bodu Brno, Josefská 25</t>
  </si>
  <si>
    <t>Objekt:</t>
  </si>
  <si>
    <t>Rozpočet:</t>
  </si>
  <si>
    <t>0000</t>
  </si>
  <si>
    <t>Statutární město Brno</t>
  </si>
  <si>
    <t>Dominikánské náměstí 196/1</t>
  </si>
  <si>
    <t>Brno-město</t>
  </si>
  <si>
    <t>44992785</t>
  </si>
  <si>
    <t>CZ44992785</t>
  </si>
  <si>
    <t>Stavba</t>
  </si>
  <si>
    <t>Celkem za stavbu</t>
  </si>
  <si>
    <t>CZK</t>
  </si>
  <si>
    <t>Uvedené výrobky definují pouze standard. Uchazeč může použít výrobky jiných výrobců, pokud jsou svými technickými parametry rovnocenné nebo jsou jejich technické parametry lepší, Funkčnost celého zařízení však nesmí být zhoršena.</t>
  </si>
  <si>
    <t>Jednotkové ceny zahrnují i náklady na:</t>
  </si>
  <si>
    <t>- pomocný instalační materiál,</t>
  </si>
  <si>
    <t>- zdvihací zařízení - plošina,</t>
  </si>
  <si>
    <t>- výškové práce,</t>
  </si>
  <si>
    <t>- dopravné.</t>
  </si>
  <si>
    <t>Počty koncových prvků odečteny z digitální verze PD programem Autocad.</t>
  </si>
  <si>
    <t>Výměry odměřeny z digitální verze PD programem Autocad z příloh.</t>
  </si>
  <si>
    <t>Provedení dle PD.</t>
  </si>
  <si>
    <t>Rekapitulace dílů</t>
  </si>
  <si>
    <t>Typ dílu</t>
  </si>
  <si>
    <t>M01</t>
  </si>
  <si>
    <t>M02</t>
  </si>
  <si>
    <t>M03</t>
  </si>
  <si>
    <t>Kamerový systém</t>
  </si>
  <si>
    <t>M04</t>
  </si>
  <si>
    <t>M05</t>
  </si>
  <si>
    <t>Kabeláž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</si>
  <si>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</si>
  <si>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</si>
  <si>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</si>
  <si>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</si>
  <si>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</si>
  <si>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</si>
  <si>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</si>
  <si>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</si>
  <si>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</si>
  <si>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</si>
  <si>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</si>
  <si>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</si>
  <si>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</si>
  <si>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</si>
  <si>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</si>
  <si>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</si>
  <si>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</si>
  <si>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</si>
  <si>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</si>
  <si>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</si>
  <si>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</si>
  <si>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</si>
  <si>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</si>
  <si>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</si>
  <si>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</si>
  <si>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</si>
  <si>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</si>
  <si>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</si>
  <si>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Vlastní</t>
  </si>
  <si>
    <t>POL1_9</t>
  </si>
  <si>
    <t>m</t>
  </si>
  <si>
    <t>ks</t>
  </si>
  <si>
    <t>hod</t>
  </si>
  <si>
    <t>Manipulace a uložení rezervy na optickém kabelu</t>
  </si>
  <si>
    <t>Ohebná elektroinstalační trubka pr. 25mm, vč.příchytek, UV odolnost</t>
  </si>
  <si>
    <t>Hzs-nezmeritelne stavebni prace</t>
  </si>
  <si>
    <t>h</t>
  </si>
  <si>
    <t>RTS 17/ I</t>
  </si>
  <si>
    <t>PPV</t>
  </si>
  <si>
    <t>kpl</t>
  </si>
  <si>
    <t>POL99_8</t>
  </si>
  <si>
    <t>Měření metalického vedení cat.6A vč. Protokolu</t>
  </si>
  <si>
    <t>Kamerové zkoušky</t>
  </si>
  <si>
    <t>Koordinátor BOZP investora</t>
  </si>
  <si>
    <t>Zkušební provoz</t>
  </si>
  <si>
    <t>Oživení a zprovoznění kamerového systému</t>
  </si>
  <si>
    <t>Kompletační činnost</t>
  </si>
  <si>
    <t>Dokumentace skutečného provedení dle požadované formy objednatele a počtu</t>
  </si>
  <si>
    <t>Vytyčení trasy kabel.vedení v zastavěném prostoru</t>
  </si>
  <si>
    <t>km</t>
  </si>
  <si>
    <t>Vytýčení ostatních inž.sítí</t>
  </si>
  <si>
    <t>Zřízení varov.ohražení kolem výkopu</t>
  </si>
  <si>
    <t>Zříz.kab.lože z kop.písku š.do 50cm</t>
  </si>
  <si>
    <t>SD karta 64GB pro venkovní instalace</t>
  </si>
  <si>
    <t>Průmyslový záložní zdroj na DIN lištu pro switch 280W, 55,2V, SNMP</t>
  </si>
  <si>
    <t>Rozvodný panel AC + DC pro záložní zdroj</t>
  </si>
  <si>
    <t>Patchcord cat 6A</t>
  </si>
  <si>
    <t>Konektor cat 6A</t>
  </si>
  <si>
    <t>Keystone cat 6A</t>
  </si>
  <si>
    <t>Konfigurace switchů</t>
  </si>
  <si>
    <t>Baterie 18Ah, 12V, AGM,  nízky obsah výparů dle EN 50272-2</t>
  </si>
  <si>
    <t>Zdvihací zařízení - plošina</t>
  </si>
  <si>
    <t>Výškové práce</t>
  </si>
  <si>
    <t>Forma kabelová na kabelu CYKY do 5x2,5</t>
  </si>
  <si>
    <t>Ukončení kabelu 5*2,5 smršťovací záklopkou</t>
  </si>
  <si>
    <t>Instalace kamery a integrace software do stávajícího systému</t>
  </si>
  <si>
    <t>Provedení kamery venkovní barevná IP PTZ kamera</t>
  </si>
  <si>
    <t>Snímací pvek CMOS 1/2,8"</t>
  </si>
  <si>
    <t>Maximální rozlišení 1920x1080</t>
  </si>
  <si>
    <t>Max. snímková rychlost  50 sn./s při všech rozlišeních</t>
  </si>
  <si>
    <t>Video komprese H.264, MJPEG</t>
  </si>
  <si>
    <t>Minimální osvětlení barva:0,6lux, ČB:0,04lux</t>
  </si>
  <si>
    <t>Zoom 32x</t>
  </si>
  <si>
    <t>Den/Noc mechanický IRC filtr</t>
  </si>
  <si>
    <t>Kompenzace protisvětla BLC, WDR</t>
  </si>
  <si>
    <t>Redukce šumu ano</t>
  </si>
  <si>
    <t>Stabilizace obrazu ano</t>
  </si>
  <si>
    <t>Detekce pohybu ano</t>
  </si>
  <si>
    <t>Privátní zóny ano</t>
  </si>
  <si>
    <t>Otáčení 0-3600</t>
  </si>
  <si>
    <t>Naklápění 0-2200</t>
  </si>
  <si>
    <t>Další funkce autotracking, inteligentní video</t>
  </si>
  <si>
    <t>Interní paměť slot na SD/SDHC/SDXC kartu</t>
  </si>
  <si>
    <t>Audio ne</t>
  </si>
  <si>
    <t>Komunikační rozhranní 1x RJ45(10/100Base-T(TX)</t>
  </si>
  <si>
    <t>Krytí IP66</t>
  </si>
  <si>
    <t>Pracovní teplota -50-500C</t>
  </si>
  <si>
    <t>Napájení High PoE (IEEE 802.3 at)</t>
  </si>
  <si>
    <t>Panoramatický modul pro kameru</t>
  </si>
  <si>
    <t>Instalace a konfigurace Archiveru</t>
  </si>
  <si>
    <t>Instalace a konfigurace SWQL a Win 2012R2</t>
  </si>
  <si>
    <t>Instalace a konfigurace kamerového bodu</t>
  </si>
  <si>
    <t>Instalace a konfigurace Switche</t>
  </si>
  <si>
    <t>Diskové pole E48XV 6TB 7.2K</t>
  </si>
  <si>
    <t xml:space="preserve">   60200</t>
  </si>
  <si>
    <t>Originální konzola pro otočnou kameru + držák na stožár</t>
  </si>
  <si>
    <t>Průmyslový Switch 2x1G  SFP, 4x ethernet  PoE+,++ 60W per port -40 - +70 °C</t>
  </si>
  <si>
    <t>Držák keystone na DIN lištu</t>
  </si>
  <si>
    <t>Ethernet Cable cat6 FTP PVC outdoor</t>
  </si>
  <si>
    <t>Rozvaděč pro technologii vyzbrojený - montáž na sloup</t>
  </si>
  <si>
    <t>Napájecí kabeláž 3x2,5</t>
  </si>
  <si>
    <t xml:space="preserve">Otočná kamera 1/2“ Full HD, 1080p , den/noc, IR přísvit </t>
  </si>
  <si>
    <t>Geodetické zaměření stavby</t>
  </si>
  <si>
    <t>Betonový základ patka stožáru</t>
  </si>
  <si>
    <t>Prostup ocelovým sloupem pr. 20mm</t>
  </si>
  <si>
    <t>Revize elektro</t>
  </si>
  <si>
    <t>Ttrubka HDPE 40/33 šedá s popisem BKOM</t>
  </si>
  <si>
    <t>Výstavba kamerového bodu</t>
  </si>
  <si>
    <t>Stožár 140/114 Z výška 10m osvětlovací paticový, žárový zinek</t>
  </si>
  <si>
    <t>Win 2012 R2 device CAL</t>
  </si>
  <si>
    <t>Licence</t>
  </si>
  <si>
    <t>Security center 5.11 licence kamera</t>
  </si>
  <si>
    <t>Security center 5.11 licence failover kamery (bez licence)</t>
  </si>
  <si>
    <t>Security center 5.11 SMA pro 1kameru Enterprise 1 rok</t>
  </si>
  <si>
    <t>Popis rozpočtu:  Výstavba kamerového systému MČ Brno Ivanovice</t>
  </si>
  <si>
    <t>Výstavba kamerového systému MČ Brno Ivanovice - MŠ</t>
  </si>
  <si>
    <t>Výstavba kamerového systému MČ Brno Ivanovice</t>
  </si>
  <si>
    <t xml:space="preserve">Kamerový bod MŠ </t>
  </si>
  <si>
    <t>Hloubení kabelové rýhy 35cm šir.,80cm hlub.,zem.tř.3</t>
  </si>
  <si>
    <t>Ruční zához rýhy 35cm šir.,80cm hlub.,zem.tř.3</t>
  </si>
  <si>
    <t>Technologie 5G Sub-6 GHz, rychlost až 5 Gb/s, ultra nízká latence, Wi-Fi 6, duální pásmo</t>
  </si>
  <si>
    <t>Jistič 16A/1/B</t>
  </si>
  <si>
    <t>Úprava ve stávajícím rozvaděči NN</t>
  </si>
  <si>
    <t>Kamerový bod MŠ Ivanovice</t>
  </si>
  <si>
    <t>210000041L</t>
  </si>
  <si>
    <t>210000042L</t>
  </si>
  <si>
    <t>BLADE HP C7000 ONBOARD admin modul</t>
  </si>
  <si>
    <t>210000043L</t>
  </si>
  <si>
    <t>210000044L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</si>
</sst>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General_)"/>
    <numFmt numFmtId="166" formatCode="0.00000"/>
    <numFmt numFmtId="167" formatCode="#,###.\-&quot; Kč&quot;"/>
  </numFmts>
  <fonts count="42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6"/>
      <name val="Helv"/>
    </font>
    <font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  <charset val="238"/>
    </font>
    <font>
      <sz val="10"/>
      <color rgb="FFFF0000"/>
      <name val="Arial CE"/>
      <family val="2"/>
      <charset val="238"/>
    </font>
    <font>
      <sz val="8"/>
      <name val="Arial CE"/>
      <charset val="238"/>
    </font>
    <font>
      <sz val="10"/>
      <color rgb="FFFF0000"/>
      <name val="Arial CE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1" applyNumberFormat="0" applyFill="0" applyAlignment="0" applyProtection="0"/>
    <xf numFmtId="0" fontId="21" fillId="3" borderId="0" applyNumberFormat="0" applyBorder="0" applyAlignment="0" applyProtection="0"/>
    <xf numFmtId="0" fontId="22" fillId="16" borderId="2" applyNumberFormat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17" borderId="0" applyNumberFormat="0" applyBorder="0" applyAlignment="0" applyProtection="0"/>
    <xf numFmtId="165" fontId="35" fillId="0" borderId="0" applyFill="0"/>
    <xf numFmtId="0" fontId="2" fillId="0" borderId="0"/>
    <xf numFmtId="0" fontId="36" fillId="0" borderId="0"/>
    <xf numFmtId="0" fontId="37" fillId="0" borderId="0">
      <alignment vertical="center"/>
    </xf>
    <xf numFmtId="0" fontId="2" fillId="0" borderId="0"/>
    <xf numFmtId="0" fontId="2" fillId="18" borderId="6" applyNumberFormat="0" applyAlignment="0" applyProtection="0"/>
    <xf numFmtId="0" fontId="28" fillId="0" borderId="7" applyNumberFormat="0" applyFill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7" borderId="8" applyNumberFormat="0" applyAlignment="0" applyProtection="0"/>
    <xf numFmtId="0" fontId="32" fillId="19" borderId="8" applyNumberFormat="0" applyAlignment="0" applyProtection="0"/>
    <xf numFmtId="0" fontId="33" fillId="19" borderId="9" applyNumberFormat="0" applyAlignment="0" applyProtection="0"/>
    <xf numFmtId="0" fontId="34" fillId="0" borderId="0" applyNumberFormat="0" applyFill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23" borderId="0" applyNumberFormat="0" applyBorder="0" applyAlignment="0" applyProtection="0"/>
  </cellStyleXfs>
  <cellXfs count="266">
    <xf numFmtId="0" fontId="0" fillId="0" borderId="0" xfId="0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11" xfId="0" applyBorder="1"/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right"/>
    </xf>
    <xf numFmtId="0" fontId="0" fillId="0" borderId="1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15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0" xfId="0" applyBorder="1" applyAlignment="1">
      <alignment horizontal="right"/>
    </xf>
    <xf numFmtId="0" fontId="9" fillId="0" borderId="15" xfId="0" applyFont="1" applyBorder="1"/>
    <xf numFmtId="0" fontId="9" fillId="0" borderId="0" xfId="0" applyFont="1" applyAlignment="1">
      <alignment vertical="center"/>
    </xf>
    <xf numFmtId="0" fontId="9" fillId="0" borderId="15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9" fillId="0" borderId="11" xfId="0" applyFont="1" applyBorder="1" applyAlignment="1">
      <alignment horizontal="right"/>
    </xf>
    <xf numFmtId="0" fontId="9" fillId="0" borderId="15" xfId="0" applyFont="1" applyBorder="1" applyAlignment="1">
      <alignment vertical="top"/>
    </xf>
    <xf numFmtId="14" fontId="9" fillId="0" borderId="15" xfId="0" applyNumberFormat="1" applyFont="1" applyBorder="1" applyAlignment="1">
      <alignment horizontal="center" vertical="top"/>
    </xf>
    <xf numFmtId="0" fontId="9" fillId="0" borderId="10" xfId="0" applyFont="1" applyBorder="1" applyAlignment="1">
      <alignment horizontal="left" vertical="center" indent="1"/>
    </xf>
    <xf numFmtId="0" fontId="9" fillId="0" borderId="16" xfId="0" applyFont="1" applyBorder="1" applyAlignment="1">
      <alignment horizontal="left" vertical="center" indent="1"/>
    </xf>
    <xf numFmtId="1" fontId="9" fillId="0" borderId="17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vertical="center" indent="1"/>
    </xf>
    <xf numFmtId="0" fontId="9" fillId="0" borderId="15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9" fillId="0" borderId="18" xfId="0" applyFont="1" applyBorder="1" applyAlignment="1">
      <alignment vertical="center"/>
    </xf>
    <xf numFmtId="0" fontId="0" fillId="0" borderId="19" xfId="0" applyBorder="1"/>
    <xf numFmtId="0" fontId="0" fillId="0" borderId="16" xfId="0" applyBorder="1" applyAlignment="1">
      <alignment horizontal="left" indent="1"/>
    </xf>
    <xf numFmtId="0" fontId="0" fillId="0" borderId="15" xfId="0" applyBorder="1" applyAlignment="1">
      <alignment horizontal="right"/>
    </xf>
    <xf numFmtId="49" fontId="0" fillId="0" borderId="19" xfId="0" applyNumberFormat="1" applyBorder="1" applyAlignment="1">
      <alignment horizontal="left" vertical="center"/>
    </xf>
    <xf numFmtId="0" fontId="0" fillId="0" borderId="20" xfId="0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0" fontId="0" fillId="0" borderId="18" xfId="0" applyBorder="1"/>
    <xf numFmtId="1" fontId="9" fillId="0" borderId="21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49" fontId="0" fillId="0" borderId="22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1" fontId="9" fillId="0" borderId="18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left" indent="1"/>
    </xf>
    <xf numFmtId="0" fontId="0" fillId="0" borderId="23" xfId="0" applyBorder="1" applyAlignment="1">
      <alignment horizontal="left" vertical="top" indent="1"/>
    </xf>
    <xf numFmtId="0" fontId="0" fillId="0" borderId="24" xfId="0" applyBorder="1" applyAlignment="1">
      <alignment vertical="top"/>
    </xf>
    <xf numFmtId="0" fontId="9" fillId="0" borderId="24" xfId="0" applyFont="1" applyBorder="1" applyAlignment="1">
      <alignment horizontal="left" vertical="top"/>
    </xf>
    <xf numFmtId="0" fontId="9" fillId="0" borderId="24" xfId="0" applyFont="1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/>
    <xf numFmtId="0" fontId="0" fillId="0" borderId="15" xfId="0" applyBorder="1" applyAlignment="1">
      <alignment horizontal="left"/>
    </xf>
    <xf numFmtId="0" fontId="0" fillId="0" borderId="26" xfId="0" applyBorder="1"/>
    <xf numFmtId="0" fontId="9" fillId="0" borderId="20" xfId="0" applyFont="1" applyBorder="1" applyAlignment="1">
      <alignment horizontal="left" vertical="center" indent="1"/>
    </xf>
    <xf numFmtId="0" fontId="9" fillId="0" borderId="18" xfId="0" applyFont="1" applyBorder="1" applyAlignment="1">
      <alignment horizontal="left" vertical="center"/>
    </xf>
    <xf numFmtId="0" fontId="9" fillId="0" borderId="18" xfId="0" applyFont="1" applyBorder="1"/>
    <xf numFmtId="0" fontId="5" fillId="0" borderId="0" xfId="0" applyFont="1" applyAlignment="1">
      <alignment horizontal="left"/>
    </xf>
    <xf numFmtId="49" fontId="0" fillId="0" borderId="18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4" fontId="0" fillId="0" borderId="10" xfId="0" applyNumberFormat="1" applyBorder="1"/>
    <xf numFmtId="49" fontId="9" fillId="0" borderId="15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10" fillId="25" borderId="10" xfId="0" applyFont="1" applyFill="1" applyBorder="1" applyAlignment="1">
      <alignment horizontal="left" vertical="center" indent="1"/>
    </xf>
    <xf numFmtId="0" fontId="0" fillId="25" borderId="0" xfId="0" applyFill="1"/>
    <xf numFmtId="49" fontId="7" fillId="25" borderId="0" xfId="0" applyNumberFormat="1" applyFont="1" applyFill="1" applyAlignment="1">
      <alignment horizontal="left" vertical="center"/>
    </xf>
    <xf numFmtId="0" fontId="9" fillId="25" borderId="0" xfId="0" applyFont="1" applyFill="1"/>
    <xf numFmtId="0" fontId="9" fillId="25" borderId="11" xfId="0" applyFont="1" applyFill="1" applyBorder="1"/>
    <xf numFmtId="0" fontId="0" fillId="25" borderId="10" xfId="0" applyFill="1" applyBorder="1" applyAlignment="1">
      <alignment horizontal="left" vertical="center" indent="1"/>
    </xf>
    <xf numFmtId="49" fontId="9" fillId="25" borderId="0" xfId="0" applyNumberFormat="1" applyFont="1" applyFill="1" applyAlignment="1">
      <alignment horizontal="left" vertical="center"/>
    </xf>
    <xf numFmtId="0" fontId="9" fillId="25" borderId="0" xfId="0" applyFont="1" applyFill="1" applyAlignment="1">
      <alignment vertical="center"/>
    </xf>
    <xf numFmtId="0" fontId="0" fillId="25" borderId="0" xfId="0" applyFill="1" applyAlignment="1">
      <alignment horizontal="right" vertical="center"/>
    </xf>
    <xf numFmtId="0" fontId="9" fillId="25" borderId="11" xfId="0" applyFont="1" applyFill="1" applyBorder="1" applyAlignment="1">
      <alignment vertical="center"/>
    </xf>
    <xf numFmtId="0" fontId="0" fillId="25" borderId="16" xfId="0" applyFill="1" applyBorder="1" applyAlignment="1">
      <alignment horizontal="left" vertical="center" indent="1"/>
    </xf>
    <xf numFmtId="0" fontId="0" fillId="25" borderId="15" xfId="0" applyFill="1" applyBorder="1"/>
    <xf numFmtId="49" fontId="9" fillId="25" borderId="15" xfId="0" applyNumberFormat="1" applyFont="1" applyFill="1" applyBorder="1" applyAlignment="1">
      <alignment horizontal="left" vertical="center"/>
    </xf>
    <xf numFmtId="0" fontId="9" fillId="25" borderId="15" xfId="0" applyFont="1" applyFill="1" applyBorder="1"/>
    <xf numFmtId="0" fontId="9" fillId="25" borderId="19" xfId="0" applyFont="1" applyFill="1" applyBorder="1"/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8" xfId="0" applyNumberFormat="1" applyBorder="1"/>
    <xf numFmtId="3" fontId="9" fillId="0" borderId="28" xfId="0" applyNumberFormat="1" applyFont="1" applyBorder="1"/>
    <xf numFmtId="3" fontId="9" fillId="0" borderId="29" xfId="0" applyNumberFormat="1" applyFont="1" applyBorder="1"/>
    <xf numFmtId="3" fontId="0" fillId="25" borderId="30" xfId="0" applyNumberFormat="1" applyFill="1" applyBorder="1"/>
    <xf numFmtId="3" fontId="8" fillId="26" borderId="31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 wrapText="1"/>
    </xf>
    <xf numFmtId="3" fontId="8" fillId="26" borderId="32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32" xfId="0" applyNumberFormat="1" applyBorder="1"/>
    <xf numFmtId="3" fontId="0" fillId="0" borderId="17" xfId="0" applyNumberFormat="1" applyBorder="1" applyAlignment="1">
      <alignment horizontal="left" indent="1"/>
    </xf>
    <xf numFmtId="3" fontId="0" fillId="0" borderId="30" xfId="0" applyNumberFormat="1" applyBorder="1"/>
    <xf numFmtId="0" fontId="3" fillId="0" borderId="0" xfId="0" applyFont="1" applyAlignment="1">
      <alignment horizontal="center" shrinkToFit="1"/>
    </xf>
    <xf numFmtId="3" fontId="11" fillId="26" borderId="32" xfId="0" applyNumberFormat="1" applyFont="1" applyFill="1" applyBorder="1" applyAlignment="1">
      <alignment horizontal="center" vertical="center" wrapText="1" shrinkToFit="1"/>
    </xf>
    <xf numFmtId="3" fontId="8" fillId="26" borderId="32" xfId="0" applyNumberFormat="1" applyFont="1" applyFill="1" applyBorder="1" applyAlignment="1">
      <alignment horizontal="center" vertical="center" wrapText="1" shrinkToFit="1"/>
    </xf>
    <xf numFmtId="3" fontId="4" fillId="0" borderId="32" xfId="0" applyNumberFormat="1" applyFont="1" applyBorder="1" applyAlignment="1">
      <alignment horizontal="right" wrapText="1" shrinkToFit="1"/>
    </xf>
    <xf numFmtId="3" fontId="4" fillId="0" borderId="32" xfId="0" applyNumberFormat="1" applyFont="1" applyBorder="1" applyAlignment="1">
      <alignment horizontal="right" shrinkToFit="1"/>
    </xf>
    <xf numFmtId="3" fontId="0" fillId="0" borderId="32" xfId="0" applyNumberFormat="1" applyBorder="1" applyAlignment="1">
      <alignment shrinkToFit="1"/>
    </xf>
    <xf numFmtId="3" fontId="9" fillId="0" borderId="29" xfId="0" applyNumberFormat="1" applyFont="1" applyBorder="1" applyAlignment="1">
      <alignment wrapText="1" shrinkToFit="1"/>
    </xf>
    <xf numFmtId="3" fontId="9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5" borderId="30" xfId="0" applyNumberFormat="1" applyFill="1" applyBorder="1" applyAlignment="1">
      <alignment wrapText="1" shrinkToFit="1"/>
    </xf>
    <xf numFmtId="3" fontId="0" fillId="25" borderId="30" xfId="0" applyNumberFormat="1" applyFill="1" applyBorder="1" applyAlignment="1">
      <alignment shrinkToFit="1"/>
    </xf>
    <xf numFmtId="0" fontId="5" fillId="25" borderId="33" xfId="0" applyFont="1" applyFill="1" applyBorder="1" applyAlignment="1">
      <alignment horizontal="left" vertical="center" indent="1"/>
    </xf>
    <xf numFmtId="0" fontId="6" fillId="25" borderId="34" xfId="0" applyFont="1" applyFill="1" applyBorder="1" applyAlignment="1">
      <alignment horizontal="left" vertical="center"/>
    </xf>
    <xf numFmtId="0" fontId="0" fillId="25" borderId="34" xfId="0" applyFill="1" applyBorder="1" applyAlignment="1">
      <alignment horizontal="left" vertical="center"/>
    </xf>
    <xf numFmtId="4" fontId="5" fillId="25" borderId="34" xfId="0" applyNumberFormat="1" applyFont="1" applyFill="1" applyBorder="1" applyAlignment="1">
      <alignment horizontal="left" vertical="center"/>
    </xf>
    <xf numFmtId="49" fontId="0" fillId="25" borderId="35" xfId="0" applyNumberFormat="1" applyFill="1" applyBorder="1" applyAlignment="1">
      <alignment horizontal="left" vertical="center"/>
    </xf>
    <xf numFmtId="0" fontId="0" fillId="25" borderId="34" xfId="0" applyFill="1" applyBorder="1"/>
    <xf numFmtId="49" fontId="9" fillId="25" borderId="35" xfId="0" applyNumberFormat="1" applyFont="1" applyFill="1" applyBorder="1" applyAlignment="1">
      <alignment horizontal="left" vertical="center"/>
    </xf>
    <xf numFmtId="0" fontId="16" fillId="0" borderId="0" xfId="0" applyFont="1" applyAlignment="1">
      <alignment wrapText="1"/>
    </xf>
    <xf numFmtId="0" fontId="7" fillId="0" borderId="0" xfId="0" applyFont="1"/>
    <xf numFmtId="0" fontId="17" fillId="0" borderId="28" xfId="0" applyFont="1" applyBorder="1" applyAlignment="1">
      <alignment horizontal="center" vertical="center" wrapText="1"/>
    </xf>
    <xf numFmtId="0" fontId="8" fillId="0" borderId="28" xfId="0" applyFont="1" applyBorder="1" applyAlignment="1">
      <alignment vertical="center"/>
    </xf>
    <xf numFmtId="0" fontId="8" fillId="0" borderId="28" xfId="0" applyFont="1" applyBorder="1"/>
    <xf numFmtId="0" fontId="17" fillId="26" borderId="31" xfId="0" applyFont="1" applyFill="1" applyBorder="1" applyAlignment="1">
      <alignment horizontal="center" vertical="center" wrapText="1"/>
    </xf>
    <xf numFmtId="0" fontId="17" fillId="26" borderId="24" xfId="0" applyFont="1" applyFill="1" applyBorder="1" applyAlignment="1">
      <alignment horizontal="center" vertical="center" wrapText="1"/>
    </xf>
    <xf numFmtId="0" fontId="8" fillId="25" borderId="17" xfId="0" applyFont="1" applyFill="1" applyBorder="1"/>
    <xf numFmtId="0" fontId="8" fillId="25" borderId="15" xfId="0" applyFont="1" applyFill="1" applyBorder="1"/>
    <xf numFmtId="0" fontId="17" fillId="26" borderId="32" xfId="0" applyFont="1" applyFill="1" applyBorder="1" applyAlignment="1">
      <alignment horizontal="center" vertical="center" wrapText="1"/>
    </xf>
    <xf numFmtId="4" fontId="8" fillId="0" borderId="29" xfId="0" applyNumberFormat="1" applyFont="1" applyBorder="1" applyAlignment="1">
      <alignment vertical="center"/>
    </xf>
    <xf numFmtId="4" fontId="8" fillId="25" borderId="30" xfId="0" applyNumberFormat="1" applyFont="1" applyFill="1" applyBorder="1"/>
    <xf numFmtId="4" fontId="8" fillId="0" borderId="32" xfId="0" applyNumberFormat="1" applyFont="1" applyBorder="1" applyAlignment="1">
      <alignment vertical="center"/>
    </xf>
    <xf numFmtId="4" fontId="8" fillId="0" borderId="30" xfId="0" applyNumberFormat="1" applyFont="1" applyBorder="1" applyAlignment="1">
      <alignment vertical="center"/>
    </xf>
    <xf numFmtId="3" fontId="8" fillId="0" borderId="29" xfId="0" applyNumberFormat="1" applyFont="1" applyBorder="1" applyAlignment="1">
      <alignment vertical="center"/>
    </xf>
    <xf numFmtId="3" fontId="8" fillId="0" borderId="30" xfId="0" applyNumberFormat="1" applyFont="1" applyBorder="1" applyAlignment="1">
      <alignment vertical="center"/>
    </xf>
    <xf numFmtId="3" fontId="8" fillId="25" borderId="30" xfId="0" applyNumberFormat="1" applyFont="1" applyFill="1" applyBorder="1"/>
    <xf numFmtId="4" fontId="8" fillId="0" borderId="29" xfId="0" applyNumberFormat="1" applyFont="1" applyBorder="1" applyAlignment="1">
      <alignment horizontal="center" vertical="center"/>
    </xf>
    <xf numFmtId="4" fontId="8" fillId="0" borderId="30" xfId="0" applyNumberFormat="1" applyFont="1" applyBorder="1" applyAlignment="1">
      <alignment horizontal="center" vertical="center"/>
    </xf>
    <xf numFmtId="4" fontId="8" fillId="25" borderId="30" xfId="0" applyNumberFormat="1" applyFont="1" applyFill="1" applyBorder="1" applyAlignment="1">
      <alignment horizontal="center"/>
    </xf>
    <xf numFmtId="49" fontId="0" fillId="0" borderId="10" xfId="0" applyNumberFormat="1" applyBorder="1"/>
    <xf numFmtId="0" fontId="0" fillId="25" borderId="27" xfId="0" applyFill="1" applyBorder="1" applyAlignment="1">
      <alignment vertical="center"/>
    </xf>
    <xf numFmtId="49" fontId="0" fillId="25" borderId="18" xfId="0" applyNumberFormat="1" applyFill="1" applyBorder="1" applyAlignment="1">
      <alignment vertical="center"/>
    </xf>
    <xf numFmtId="0" fontId="18" fillId="0" borderId="0" xfId="0" applyFont="1"/>
    <xf numFmtId="0" fontId="18" fillId="0" borderId="28" xfId="0" applyFont="1" applyBorder="1" applyAlignment="1">
      <alignment vertical="top"/>
    </xf>
    <xf numFmtId="0" fontId="0" fillId="26" borderId="32" xfId="0" applyFill="1" applyBorder="1" applyAlignment="1">
      <alignment wrapText="1"/>
    </xf>
    <xf numFmtId="0" fontId="0" fillId="25" borderId="17" xfId="0" applyFill="1" applyBorder="1" applyAlignment="1">
      <alignment vertical="top"/>
    </xf>
    <xf numFmtId="0" fontId="18" fillId="0" borderId="29" xfId="0" applyFont="1" applyBorder="1" applyAlignment="1">
      <alignment horizontal="center" vertical="top" shrinkToFit="1"/>
    </xf>
    <xf numFmtId="0" fontId="0" fillId="25" borderId="30" xfId="0" applyFill="1" applyBorder="1" applyAlignment="1">
      <alignment horizontal="center" vertical="top" shrinkToFit="1"/>
    </xf>
    <xf numFmtId="164" fontId="18" fillId="0" borderId="29" xfId="0" applyNumberFormat="1" applyFont="1" applyBorder="1" applyAlignment="1">
      <alignment vertical="top" shrinkToFit="1"/>
    </xf>
    <xf numFmtId="164" fontId="0" fillId="25" borderId="30" xfId="0" applyNumberFormat="1" applyFill="1" applyBorder="1" applyAlignment="1">
      <alignment vertical="top" shrinkToFit="1"/>
    </xf>
    <xf numFmtId="4" fontId="18" fillId="0" borderId="29" xfId="0" applyNumberFormat="1" applyFont="1" applyBorder="1" applyAlignment="1">
      <alignment vertical="top" shrinkToFit="1"/>
    </xf>
    <xf numFmtId="4" fontId="18" fillId="0" borderId="28" xfId="0" applyNumberFormat="1" applyFont="1" applyBorder="1" applyAlignment="1">
      <alignment vertical="top" shrinkToFit="1"/>
    </xf>
    <xf numFmtId="4" fontId="0" fillId="25" borderId="30" xfId="0" applyNumberFormat="1" applyFill="1" applyBorder="1" applyAlignment="1">
      <alignment vertical="top" shrinkToFit="1"/>
    </xf>
    <xf numFmtId="4" fontId="0" fillId="25" borderId="17" xfId="0" applyNumberFormat="1" applyFill="1" applyBorder="1" applyAlignment="1">
      <alignment vertical="top" shrinkToFit="1"/>
    </xf>
    <xf numFmtId="4" fontId="18" fillId="0" borderId="30" xfId="0" applyNumberFormat="1" applyFont="1" applyBorder="1" applyAlignment="1">
      <alignment vertical="top" shrinkToFit="1"/>
    </xf>
    <xf numFmtId="0" fontId="18" fillId="0" borderId="29" xfId="0" applyFont="1" applyBorder="1" applyAlignment="1">
      <alignment horizontal="left" vertical="top" wrapText="1"/>
    </xf>
    <xf numFmtId="0" fontId="0" fillId="25" borderId="30" xfId="0" applyFill="1" applyBorder="1" applyAlignment="1">
      <alignment horizontal="left" vertical="top" wrapText="1"/>
    </xf>
    <xf numFmtId="0" fontId="18" fillId="0" borderId="28" xfId="0" applyFont="1" applyBorder="1" applyAlignment="1">
      <alignment horizontal="left" vertical="top"/>
    </xf>
    <xf numFmtId="0" fontId="18" fillId="0" borderId="28" xfId="0" applyFont="1" applyBorder="1" applyAlignment="1">
      <alignment horizontal="left" vertical="top" wrapText="1"/>
    </xf>
    <xf numFmtId="164" fontId="18" fillId="0" borderId="36" xfId="0" applyNumberFormat="1" applyFont="1" applyBorder="1" applyAlignment="1">
      <alignment vertical="top" shrinkToFit="1"/>
    </xf>
    <xf numFmtId="164" fontId="18" fillId="0" borderId="0" xfId="0" applyNumberFormat="1" applyFont="1" applyAlignment="1">
      <alignment vertical="top" shrinkToFit="1"/>
    </xf>
    <xf numFmtId="0" fontId="18" fillId="0" borderId="30" xfId="0" applyFont="1" applyBorder="1" applyAlignment="1">
      <alignment horizontal="center" vertical="top" shrinkToFit="1"/>
    </xf>
    <xf numFmtId="164" fontId="18" fillId="0" borderId="15" xfId="0" applyNumberFormat="1" applyFont="1" applyBorder="1" applyAlignment="1">
      <alignment vertical="top" shrinkToFit="1"/>
    </xf>
    <xf numFmtId="0" fontId="18" fillId="0" borderId="28" xfId="0" applyFont="1" applyBorder="1" applyAlignment="1">
      <alignment horizontal="left" wrapText="1"/>
    </xf>
    <xf numFmtId="0" fontId="18" fillId="0" borderId="29" xfId="0" applyFont="1" applyBorder="1" applyAlignment="1">
      <alignment horizontal="center"/>
    </xf>
    <xf numFmtId="0" fontId="18" fillId="0" borderId="28" xfId="0" applyFont="1" applyBorder="1" applyAlignment="1">
      <alignment wrapText="1"/>
    </xf>
    <xf numFmtId="4" fontId="38" fillId="0" borderId="29" xfId="29" applyNumberFormat="1" applyFont="1" applyBorder="1" applyAlignment="1">
      <alignment vertical="top"/>
    </xf>
    <xf numFmtId="167" fontId="38" fillId="0" borderId="29" xfId="29" applyNumberFormat="1" applyFont="1" applyBorder="1" applyAlignment="1">
      <alignment horizontal="center" wrapText="1"/>
    </xf>
    <xf numFmtId="166" fontId="38" fillId="0" borderId="36" xfId="29" applyNumberFormat="1" applyFont="1" applyBorder="1" applyAlignment="1">
      <alignment horizontal="right" wrapText="1"/>
    </xf>
    <xf numFmtId="166" fontId="38" fillId="0" borderId="36" xfId="29" applyNumberFormat="1" applyFont="1" applyBorder="1" applyAlignment="1">
      <alignment horizontal="right"/>
    </xf>
    <xf numFmtId="4" fontId="38" fillId="0" borderId="29" xfId="29" applyNumberFormat="1" applyFont="1" applyBorder="1"/>
    <xf numFmtId="4" fontId="8" fillId="0" borderId="27" xfId="0" applyNumberFormat="1" applyFont="1" applyBorder="1" applyAlignment="1">
      <alignment vertical="center"/>
    </xf>
    <xf numFmtId="0" fontId="0" fillId="26" borderId="27" xfId="0" applyFill="1" applyBorder="1"/>
    <xf numFmtId="49" fontId="0" fillId="26" borderId="27" xfId="0" applyNumberFormat="1" applyFill="1" applyBorder="1"/>
    <xf numFmtId="0" fontId="0" fillId="26" borderId="27" xfId="0" applyFill="1" applyBorder="1" applyAlignment="1">
      <alignment horizontal="center"/>
    </xf>
    <xf numFmtId="0" fontId="0" fillId="26" borderId="21" xfId="0" applyFill="1" applyBorder="1"/>
    <xf numFmtId="167" fontId="38" fillId="0" borderId="28" xfId="29" applyNumberFormat="1" applyFont="1" applyBorder="1" applyAlignment="1">
      <alignment horizontal="center" wrapText="1"/>
    </xf>
    <xf numFmtId="164" fontId="38" fillId="0" borderId="28" xfId="29" applyNumberFormat="1" applyFont="1" applyBorder="1" applyAlignment="1">
      <alignment horizontal="right" wrapText="1"/>
    </xf>
    <xf numFmtId="4" fontId="38" fillId="0" borderId="28" xfId="29" applyNumberFormat="1" applyFont="1" applyBorder="1"/>
    <xf numFmtId="0" fontId="18" fillId="0" borderId="36" xfId="0" applyFont="1" applyBorder="1" applyAlignment="1">
      <alignment horizontal="center" vertical="top" shrinkToFit="1"/>
    </xf>
    <xf numFmtId="0" fontId="39" fillId="0" borderId="0" xfId="0" applyFont="1"/>
    <xf numFmtId="49" fontId="5" fillId="25" borderId="0" xfId="0" applyNumberFormat="1" applyFont="1" applyFill="1" applyAlignment="1">
      <alignment horizontal="left" vertical="center"/>
    </xf>
    <xf numFmtId="49" fontId="6" fillId="25" borderId="0" xfId="0" applyNumberFormat="1" applyFont="1" applyFill="1" applyAlignment="1">
      <alignment horizontal="left" vertical="center"/>
    </xf>
    <xf numFmtId="49" fontId="6" fillId="25" borderId="15" xfId="0" applyNumberFormat="1" applyFont="1" applyFill="1" applyBorder="1" applyAlignment="1">
      <alignment horizontal="left" vertical="center"/>
    </xf>
    <xf numFmtId="0" fontId="40" fillId="0" borderId="29" xfId="0" applyFont="1" applyBorder="1" applyAlignment="1">
      <alignment horizontal="center" vertical="top" shrinkToFit="1"/>
    </xf>
    <xf numFmtId="164" fontId="40" fillId="0" borderId="29" xfId="0" applyNumberFormat="1" applyFont="1" applyBorder="1" applyAlignment="1">
      <alignment vertical="top" shrinkToFit="1"/>
    </xf>
    <xf numFmtId="4" fontId="40" fillId="0" borderId="29" xfId="0" applyNumberFormat="1" applyFont="1" applyBorder="1" applyAlignment="1">
      <alignment vertical="top" shrinkToFit="1"/>
    </xf>
    <xf numFmtId="0" fontId="40" fillId="0" borderId="0" xfId="0" applyFont="1" applyAlignment="1">
      <alignment horizontal="left" vertical="top" wrapText="1"/>
    </xf>
    <xf numFmtId="0" fontId="40" fillId="0" borderId="36" xfId="0" applyFont="1" applyBorder="1" applyAlignment="1">
      <alignment horizontal="left" vertical="top" wrapText="1"/>
    </xf>
    <xf numFmtId="164" fontId="40" fillId="0" borderId="0" xfId="0" applyNumberFormat="1" applyFont="1" applyAlignment="1">
      <alignment vertical="top" shrinkToFit="1"/>
    </xf>
    <xf numFmtId="4" fontId="40" fillId="0" borderId="28" xfId="29" applyNumberFormat="1" applyFont="1" applyBorder="1" applyAlignment="1">
      <alignment vertical="top"/>
    </xf>
    <xf numFmtId="0" fontId="40" fillId="0" borderId="29" xfId="29" applyFont="1" applyBorder="1" applyAlignment="1">
      <alignment horizontal="center" vertical="top"/>
    </xf>
    <xf numFmtId="49" fontId="6" fillId="0" borderId="15" xfId="0" applyNumberFormat="1" applyFont="1" applyBorder="1" applyAlignment="1">
      <alignment horizontal="right" vertical="center"/>
    </xf>
    <xf numFmtId="49" fontId="4" fillId="0" borderId="29" xfId="0" applyNumberFormat="1" applyFont="1" applyBorder="1" applyAlignment="1">
      <alignment vertical="center"/>
    </xf>
    <xf numFmtId="49" fontId="4" fillId="0" borderId="28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vertical="center"/>
    </xf>
    <xf numFmtId="0" fontId="18" fillId="27" borderId="29" xfId="0" applyFont="1" applyFill="1" applyBorder="1" applyAlignment="1">
      <alignment horizontal="left" vertical="top" wrapText="1"/>
    </xf>
    <xf numFmtId="0" fontId="40" fillId="27" borderId="29" xfId="0" applyFont="1" applyFill="1" applyBorder="1" applyAlignment="1">
      <alignment horizontal="left" vertical="top" wrapText="1"/>
    </xf>
    <xf numFmtId="0" fontId="40" fillId="27" borderId="28" xfId="0" applyFont="1" applyFill="1" applyBorder="1" applyAlignment="1">
      <alignment horizontal="left" vertical="top" wrapText="1"/>
    </xf>
    <xf numFmtId="0" fontId="40" fillId="27" borderId="28" xfId="29" applyFont="1" applyFill="1" applyBorder="1"/>
    <xf numFmtId="0" fontId="38" fillId="27" borderId="29" xfId="29" applyFont="1" applyFill="1" applyBorder="1"/>
    <xf numFmtId="0" fontId="38" fillId="27" borderId="28" xfId="29" applyFont="1" applyFill="1" applyBorder="1"/>
    <xf numFmtId="0" fontId="40" fillId="0" borderId="29" xfId="0" applyFont="1" applyBorder="1" applyAlignment="1">
      <alignment horizontal="left" vertical="top" wrapText="1"/>
    </xf>
    <xf numFmtId="0" fontId="40" fillId="0" borderId="28" xfId="0" applyFont="1" applyBorder="1" applyAlignment="1">
      <alignment horizontal="left" vertical="top" wrapText="1"/>
    </xf>
    <xf numFmtId="3" fontId="41" fillId="0" borderId="0" xfId="0" applyNumberFormat="1" applyFont="1"/>
    <xf numFmtId="4" fontId="0" fillId="25" borderId="29" xfId="0" applyNumberFormat="1" applyFill="1" applyBorder="1" applyAlignment="1">
      <alignment vertical="top" shrinkToFit="1"/>
    </xf>
    <xf numFmtId="4" fontId="0" fillId="25" borderId="28" xfId="0" applyNumberFormat="1" applyFill="1" applyBorder="1" applyAlignment="1">
      <alignment vertical="top" shrinkToFit="1"/>
    </xf>
    <xf numFmtId="0" fontId="18" fillId="0" borderId="30" xfId="0" applyFont="1" applyBorder="1" applyAlignment="1">
      <alignment horizontal="left" vertical="top" wrapText="1"/>
    </xf>
    <xf numFmtId="0" fontId="18" fillId="0" borderId="17" xfId="0" applyFont="1" applyBorder="1" applyAlignment="1">
      <alignment vertical="top"/>
    </xf>
    <xf numFmtId="0" fontId="18" fillId="0" borderId="30" xfId="0" applyFont="1" applyBorder="1" applyAlignment="1">
      <alignment horizontal="left" vertical="top"/>
    </xf>
    <xf numFmtId="0" fontId="4" fillId="24" borderId="0" xfId="0" applyFont="1" applyFill="1" applyAlignment="1">
      <alignment horizontal="left" wrapText="1"/>
    </xf>
    <xf numFmtId="4" fontId="14" fillId="0" borderId="21" xfId="0" applyNumberFormat="1" applyFont="1" applyBorder="1" applyAlignment="1">
      <alignment horizontal="right" vertical="center" indent="1"/>
    </xf>
    <xf numFmtId="4" fontId="14" fillId="0" borderId="37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4" fontId="12" fillId="0" borderId="17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24" xfId="0" applyNumberFormat="1" applyFont="1" applyBorder="1" applyAlignment="1">
      <alignment horizontal="right" vertical="center"/>
    </xf>
    <xf numFmtId="4" fontId="13" fillId="25" borderId="34" xfId="0" applyNumberFormat="1" applyFont="1" applyFill="1" applyBorder="1" applyAlignment="1">
      <alignment horizontal="right" vertical="center"/>
    </xf>
    <xf numFmtId="4" fontId="12" fillId="0" borderId="21" xfId="0" applyNumberFormat="1" applyFont="1" applyBorder="1" applyAlignment="1">
      <alignment vertical="center"/>
    </xf>
    <xf numFmtId="4" fontId="12" fillId="0" borderId="18" xfId="0" applyNumberFormat="1" applyFont="1" applyBorder="1" applyAlignment="1">
      <alignment vertical="center"/>
    </xf>
    <xf numFmtId="4" fontId="12" fillId="0" borderId="21" xfId="0" applyNumberFormat="1" applyFont="1" applyBorder="1" applyAlignment="1">
      <alignment horizontal="right" vertical="center" indent="1"/>
    </xf>
    <xf numFmtId="4" fontId="12" fillId="0" borderId="37" xfId="0" applyNumberFormat="1" applyFont="1" applyBorder="1" applyAlignment="1">
      <alignment horizontal="right" vertical="center" indent="1"/>
    </xf>
    <xf numFmtId="2" fontId="13" fillId="25" borderId="34" xfId="0" applyNumberFormat="1" applyFont="1" applyFill="1" applyBorder="1" applyAlignment="1">
      <alignment horizontal="right" vertical="center"/>
    </xf>
    <xf numFmtId="1" fontId="0" fillId="0" borderId="15" xfId="0" applyNumberFormat="1" applyBorder="1" applyAlignment="1">
      <alignment horizontal="right" indent="1"/>
    </xf>
    <xf numFmtId="0" fontId="9" fillId="0" borderId="24" xfId="0" applyFont="1" applyBorder="1" applyAlignment="1">
      <alignment horizontal="left" vertical="center"/>
    </xf>
    <xf numFmtId="0" fontId="0" fillId="0" borderId="15" xfId="0" applyBorder="1" applyAlignment="1">
      <alignment horizontal="right" indent="1"/>
    </xf>
    <xf numFmtId="0" fontId="0" fillId="0" borderId="19" xfId="0" applyBorder="1" applyAlignment="1">
      <alignment horizontal="right" indent="1"/>
    </xf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3" fontId="0" fillId="0" borderId="24" xfId="0" applyNumberFormat="1" applyBorder="1"/>
    <xf numFmtId="3" fontId="0" fillId="0" borderId="24" xfId="0" applyNumberFormat="1" applyBorder="1" applyAlignment="1">
      <alignment wrapText="1"/>
    </xf>
    <xf numFmtId="3" fontId="9" fillId="0" borderId="0" xfId="0" applyNumberFormat="1" applyFont="1"/>
    <xf numFmtId="3" fontId="9" fillId="0" borderId="0" xfId="0" applyNumberFormat="1" applyFont="1" applyAlignment="1">
      <alignment wrapText="1"/>
    </xf>
    <xf numFmtId="3" fontId="0" fillId="0" borderId="15" xfId="0" applyNumberFormat="1" applyBorder="1"/>
    <xf numFmtId="3" fontId="0" fillId="0" borderId="15" xfId="0" applyNumberFormat="1" applyBorder="1" applyAlignment="1">
      <alignment wrapText="1"/>
    </xf>
    <xf numFmtId="3" fontId="0" fillId="25" borderId="21" xfId="0" applyNumberFormat="1" applyFill="1" applyBorder="1"/>
    <xf numFmtId="3" fontId="0" fillId="25" borderId="18" xfId="0" applyNumberFormat="1" applyFill="1" applyBorder="1"/>
    <xf numFmtId="3" fontId="0" fillId="25" borderId="37" xfId="0" applyNumberFormat="1" applyFill="1" applyBorder="1"/>
    <xf numFmtId="0" fontId="0" fillId="0" borderId="24" xfId="0" applyBorder="1" applyAlignment="1">
      <alignment horizontal="center"/>
    </xf>
    <xf numFmtId="4" fontId="12" fillId="0" borderId="21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2" fillId="0" borderId="22" xfId="0" applyNumberFormat="1" applyFont="1" applyBorder="1" applyAlignment="1">
      <alignment horizontal="right" vertical="center" indent="1"/>
    </xf>
    <xf numFmtId="0" fontId="0" fillId="0" borderId="0" xfId="0" applyAlignment="1">
      <alignment wrapText="1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49" fontId="8" fillId="0" borderId="17" xfId="0" applyNumberFormat="1" applyFont="1" applyBorder="1" applyAlignment="1">
      <alignment vertical="center" wrapText="1"/>
    </xf>
    <xf numFmtId="49" fontId="8" fillId="0" borderId="15" xfId="0" applyNumberFormat="1" applyFont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4" fillId="0" borderId="28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8" xfId="0" applyNumberFormat="1" applyBorder="1" applyAlignment="1">
      <alignment vertical="center" shrinkToFit="1"/>
    </xf>
    <xf numFmtId="49" fontId="0" fillId="0" borderId="37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7" xfId="0" applyBorder="1" applyAlignment="1">
      <alignment vertical="center"/>
    </xf>
    <xf numFmtId="49" fontId="0" fillId="25" borderId="18" xfId="0" applyNumberFormat="1" applyFill="1" applyBorder="1" applyAlignment="1">
      <alignment vertical="center"/>
    </xf>
    <xf numFmtId="0" fontId="0" fillId="25" borderId="18" xfId="0" applyFill="1" applyBorder="1" applyAlignment="1">
      <alignment vertical="center"/>
    </xf>
    <xf numFmtId="0" fontId="0" fillId="25" borderId="37" xfId="0" applyFill="1" applyBorder="1" applyAlignment="1">
      <alignment vertical="center"/>
    </xf>
  </cellXfs>
  <cellStyles count="47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al_A" xfId="28" xr:uid="{00000000-0005-0000-0000-00001B000000}"/>
    <cellStyle name="Normální" xfId="0" builtinId="0"/>
    <cellStyle name="normální 2" xfId="29" xr:uid="{00000000-0005-0000-0000-00001D000000}"/>
    <cellStyle name="Normální 2 2" xfId="30" xr:uid="{00000000-0005-0000-0000-00001E000000}"/>
    <cellStyle name="Normální 3" xfId="31" xr:uid="{00000000-0005-0000-0000-00001F000000}"/>
    <cellStyle name="Normální 4" xfId="32" xr:uid="{00000000-0005-0000-0000-000020000000}"/>
    <cellStyle name="Poznámka 2" xfId="33" xr:uid="{00000000-0005-0000-0000-000021000000}"/>
    <cellStyle name="Propojená buňka 2" xfId="34" xr:uid="{00000000-0005-0000-0000-000022000000}"/>
    <cellStyle name="Správně 2" xfId="35" xr:uid="{00000000-0005-0000-0000-000023000000}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RV-APL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ColWidth="8.85546875" defaultRowHeight="12.75" x14ac:dyDescent="0.2"/>
  <sheetData>
    <row r="1" spans="1:7" x14ac:dyDescent="0.2">
      <c r="A1" s="28" t="s">
        <v>40</v>
      </c>
    </row>
    <row r="2" spans="1:7" ht="57.75" customHeight="1" x14ac:dyDescent="0.2">
      <c r="A2" s="213" t="s">
        <v>41</v>
      </c>
      <c r="B2" s="213"/>
      <c r="C2" s="213"/>
      <c r="D2" s="213"/>
      <c r="E2" s="213"/>
      <c r="F2" s="213"/>
      <c r="G2" s="21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9"/>
  <sheetViews>
    <sheetView showGridLines="0" topLeftCell="B14" zoomScaleNormal="100" zoomScaleSheetLayoutView="75" workbookViewId="0">
      <selection activeCell="N29" sqref="N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38</v>
      </c>
      <c r="B1" s="217" t="s">
        <v>4</v>
      </c>
      <c r="C1" s="218"/>
      <c r="D1" s="218"/>
      <c r="E1" s="218"/>
      <c r="F1" s="218"/>
      <c r="G1" s="218"/>
      <c r="H1" s="218"/>
      <c r="I1" s="218"/>
      <c r="J1" s="219"/>
    </row>
    <row r="2" spans="1:15" ht="23.25" customHeight="1" x14ac:dyDescent="0.2">
      <c r="A2" s="3"/>
      <c r="B2" s="73" t="s">
        <v>24</v>
      </c>
      <c r="C2" s="74"/>
      <c r="D2" s="75" t="s">
        <v>47</v>
      </c>
      <c r="E2" s="184" t="s">
        <v>189</v>
      </c>
      <c r="F2" s="76"/>
      <c r="G2" s="76"/>
      <c r="H2" s="76"/>
      <c r="I2" s="76"/>
      <c r="J2" s="77"/>
      <c r="O2" s="1"/>
    </row>
    <row r="3" spans="1:15" ht="23.25" customHeight="1" x14ac:dyDescent="0.2">
      <c r="A3" s="3"/>
      <c r="B3" s="78" t="s">
        <v>45</v>
      </c>
      <c r="C3" s="74"/>
      <c r="D3" s="79" t="s">
        <v>43</v>
      </c>
      <c r="E3" s="185" t="s">
        <v>181</v>
      </c>
      <c r="F3" s="80"/>
      <c r="G3" s="80"/>
      <c r="H3" s="74"/>
      <c r="I3" s="81"/>
      <c r="J3" s="82"/>
    </row>
    <row r="4" spans="1:15" ht="23.25" customHeight="1" x14ac:dyDescent="0.2">
      <c r="A4" s="70">
        <v>7136</v>
      </c>
      <c r="B4" s="83" t="s">
        <v>46</v>
      </c>
      <c r="C4" s="84"/>
      <c r="D4" s="85" t="s">
        <v>43</v>
      </c>
      <c r="E4" s="186" t="s">
        <v>181</v>
      </c>
      <c r="F4" s="86"/>
      <c r="G4" s="86"/>
      <c r="H4" s="86"/>
      <c r="I4" s="86"/>
      <c r="J4" s="87"/>
    </row>
    <row r="5" spans="1:15" ht="24" customHeight="1" x14ac:dyDescent="0.2">
      <c r="A5" s="3"/>
      <c r="B5" s="40" t="s">
        <v>23</v>
      </c>
      <c r="D5" s="72" t="s">
        <v>48</v>
      </c>
      <c r="E5" s="23"/>
      <c r="F5" s="23"/>
      <c r="G5" s="23"/>
      <c r="H5" s="25" t="s">
        <v>42</v>
      </c>
      <c r="I5" s="72" t="s">
        <v>51</v>
      </c>
      <c r="J5" s="9"/>
    </row>
    <row r="6" spans="1:15" ht="15.75" customHeight="1" x14ac:dyDescent="0.2">
      <c r="A6" s="3"/>
      <c r="B6" s="35"/>
      <c r="C6" s="23"/>
      <c r="D6" s="72" t="s">
        <v>49</v>
      </c>
      <c r="E6" s="23"/>
      <c r="F6" s="23"/>
      <c r="G6" s="23"/>
      <c r="H6" s="25" t="s">
        <v>36</v>
      </c>
      <c r="I6" s="72" t="s">
        <v>52</v>
      </c>
      <c r="J6" s="9"/>
    </row>
    <row r="7" spans="1:15" ht="15.75" customHeight="1" x14ac:dyDescent="0.2">
      <c r="A7" s="3"/>
      <c r="B7" s="36"/>
      <c r="C7" s="195" t="s">
        <v>168</v>
      </c>
      <c r="D7" s="71" t="s">
        <v>50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21</v>
      </c>
      <c r="D8" s="29"/>
      <c r="H8" s="25" t="s">
        <v>42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36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20</v>
      </c>
      <c r="D11" s="230"/>
      <c r="E11" s="230"/>
      <c r="F11" s="230"/>
      <c r="G11" s="230"/>
      <c r="H11" s="25" t="s">
        <v>42</v>
      </c>
      <c r="I11" s="29"/>
      <c r="J11" s="9"/>
    </row>
    <row r="12" spans="1:15" ht="15.75" customHeight="1" x14ac:dyDescent="0.2">
      <c r="A12" s="3"/>
      <c r="B12" s="35"/>
      <c r="C12" s="23"/>
      <c r="D12" s="233"/>
      <c r="E12" s="233"/>
      <c r="F12" s="233"/>
      <c r="G12" s="233"/>
      <c r="H12" s="25" t="s">
        <v>36</v>
      </c>
      <c r="I12" s="29"/>
      <c r="J12" s="9"/>
    </row>
    <row r="13" spans="1:15" ht="15.75" customHeight="1" x14ac:dyDescent="0.2">
      <c r="A13" s="3"/>
      <c r="B13" s="36"/>
      <c r="C13" s="24"/>
      <c r="D13" s="234"/>
      <c r="E13" s="234"/>
      <c r="F13" s="234"/>
      <c r="G13" s="234"/>
      <c r="H13" s="26"/>
      <c r="I13" s="30"/>
      <c r="J13" s="43"/>
    </row>
    <row r="14" spans="1:15" ht="24" customHeight="1" x14ac:dyDescent="0.2">
      <c r="A14" s="3"/>
      <c r="B14" s="56" t="s">
        <v>22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34</v>
      </c>
      <c r="C15" s="62"/>
      <c r="D15" s="15"/>
      <c r="E15" s="229"/>
      <c r="F15" s="229"/>
      <c r="G15" s="231"/>
      <c r="H15" s="231"/>
      <c r="I15" s="231" t="s">
        <v>31</v>
      </c>
      <c r="J15" s="232"/>
    </row>
    <row r="16" spans="1:15" ht="23.25" customHeight="1" x14ac:dyDescent="0.2">
      <c r="A16" s="142" t="s">
        <v>26</v>
      </c>
      <c r="B16" s="47" t="s">
        <v>26</v>
      </c>
      <c r="C16" s="48"/>
      <c r="D16" s="49"/>
      <c r="E16" s="214"/>
      <c r="F16" s="215"/>
      <c r="G16" s="214"/>
      <c r="H16" s="215"/>
      <c r="I16" s="214">
        <v>0</v>
      </c>
      <c r="J16" s="216"/>
    </row>
    <row r="17" spans="1:12" ht="23.25" customHeight="1" x14ac:dyDescent="0.2">
      <c r="A17" s="142" t="s">
        <v>27</v>
      </c>
      <c r="B17" s="47" t="s">
        <v>27</v>
      </c>
      <c r="C17" s="48"/>
      <c r="D17" s="49"/>
      <c r="E17" s="214"/>
      <c r="F17" s="215"/>
      <c r="G17" s="214"/>
      <c r="H17" s="215"/>
      <c r="I17" s="214">
        <v>0</v>
      </c>
      <c r="J17" s="216"/>
    </row>
    <row r="18" spans="1:12" ht="23.25" customHeight="1" x14ac:dyDescent="0.2">
      <c r="A18" s="142" t="s">
        <v>28</v>
      </c>
      <c r="B18" s="47" t="s">
        <v>28</v>
      </c>
      <c r="C18" s="48"/>
      <c r="D18" s="49"/>
      <c r="E18" s="214"/>
      <c r="F18" s="215"/>
      <c r="G18" s="214"/>
      <c r="H18" s="215"/>
      <c r="I18" s="214">
        <f>I66</f>
        <v>0</v>
      </c>
      <c r="J18" s="216"/>
    </row>
    <row r="19" spans="1:12" ht="23.25" customHeight="1" x14ac:dyDescent="0.2">
      <c r="A19" s="142" t="s">
        <v>75</v>
      </c>
      <c r="B19" s="47" t="s">
        <v>29</v>
      </c>
      <c r="C19" s="48"/>
      <c r="D19" s="49"/>
      <c r="E19" s="214"/>
      <c r="F19" s="215"/>
      <c r="G19" s="214"/>
      <c r="H19" s="215"/>
      <c r="I19" s="214">
        <v>0</v>
      </c>
      <c r="J19" s="216"/>
    </row>
    <row r="20" spans="1:12" ht="23.25" customHeight="1" x14ac:dyDescent="0.2">
      <c r="A20" s="142" t="s">
        <v>76</v>
      </c>
      <c r="B20" s="47" t="s">
        <v>30</v>
      </c>
      <c r="C20" s="48"/>
      <c r="D20" s="49"/>
      <c r="E20" s="214"/>
      <c r="F20" s="215"/>
      <c r="G20" s="214"/>
      <c r="H20" s="215"/>
      <c r="I20" s="214">
        <v>0</v>
      </c>
      <c r="J20" s="216"/>
    </row>
    <row r="21" spans="1:12" ht="23.25" customHeight="1" x14ac:dyDescent="0.2">
      <c r="A21" s="3"/>
      <c r="B21" s="64" t="s">
        <v>31</v>
      </c>
      <c r="C21" s="65"/>
      <c r="D21" s="66"/>
      <c r="E21" s="226"/>
      <c r="F21" s="227"/>
      <c r="G21" s="226"/>
      <c r="H21" s="227"/>
      <c r="I21" s="226">
        <f>SUM(I16:J20)</f>
        <v>0</v>
      </c>
      <c r="J21" s="247"/>
    </row>
    <row r="22" spans="1:12" ht="33" customHeight="1" x14ac:dyDescent="0.2">
      <c r="A22" s="3"/>
      <c r="B22" s="55" t="s">
        <v>35</v>
      </c>
      <c r="C22" s="48"/>
      <c r="D22" s="49"/>
      <c r="E22" s="54"/>
      <c r="F22" s="51"/>
      <c r="G22" s="42"/>
      <c r="H22" s="42"/>
      <c r="I22" s="42"/>
      <c r="J22" s="52"/>
    </row>
    <row r="23" spans="1:12" ht="23.25" customHeight="1" x14ac:dyDescent="0.2">
      <c r="A23" s="3"/>
      <c r="B23" s="47" t="s">
        <v>13</v>
      </c>
      <c r="C23" s="48"/>
      <c r="D23" s="49"/>
      <c r="E23" s="50">
        <v>15</v>
      </c>
      <c r="F23" s="51" t="s">
        <v>0</v>
      </c>
      <c r="G23" s="224">
        <v>0</v>
      </c>
      <c r="H23" s="225"/>
      <c r="I23" s="225"/>
      <c r="J23" s="52" t="str">
        <f t="shared" ref="J23:J28" si="0">Mena</f>
        <v>CZK</v>
      </c>
    </row>
    <row r="24" spans="1:12" ht="23.25" customHeight="1" x14ac:dyDescent="0.2">
      <c r="A24" s="3"/>
      <c r="B24" s="47" t="s">
        <v>14</v>
      </c>
      <c r="C24" s="48"/>
      <c r="D24" s="49"/>
      <c r="E24" s="50">
        <f>SazbaDPH1</f>
        <v>15</v>
      </c>
      <c r="F24" s="51" t="s">
        <v>0</v>
      </c>
      <c r="G24" s="245">
        <v>0</v>
      </c>
      <c r="H24" s="246"/>
      <c r="I24" s="246"/>
      <c r="J24" s="52" t="str">
        <f t="shared" si="0"/>
        <v>CZK</v>
      </c>
    </row>
    <row r="25" spans="1:12" ht="23.25" customHeight="1" x14ac:dyDescent="0.2">
      <c r="A25" s="3"/>
      <c r="B25" s="47" t="s">
        <v>15</v>
      </c>
      <c r="C25" s="48"/>
      <c r="D25" s="49"/>
      <c r="E25" s="50">
        <v>21</v>
      </c>
      <c r="F25" s="51" t="s">
        <v>0</v>
      </c>
      <c r="G25" s="224">
        <f>I21</f>
        <v>0</v>
      </c>
      <c r="H25" s="225"/>
      <c r="I25" s="225"/>
      <c r="J25" s="52" t="str">
        <f t="shared" si="0"/>
        <v>CZK</v>
      </c>
    </row>
    <row r="26" spans="1:12" ht="23.25" customHeight="1" x14ac:dyDescent="0.2">
      <c r="A26" s="3"/>
      <c r="B26" s="41" t="s">
        <v>16</v>
      </c>
      <c r="C26" s="19"/>
      <c r="D26" s="15"/>
      <c r="E26" s="37">
        <f>SazbaDPH2</f>
        <v>21</v>
      </c>
      <c r="F26" s="38" t="s">
        <v>0</v>
      </c>
      <c r="G26" s="220">
        <f>ZakladDPHZakl*0.21</f>
        <v>0</v>
      </c>
      <c r="H26" s="221"/>
      <c r="I26" s="221"/>
      <c r="J26" s="46" t="str">
        <f t="shared" si="0"/>
        <v>CZK</v>
      </c>
    </row>
    <row r="27" spans="1:12" ht="23.25" customHeight="1" thickBot="1" x14ac:dyDescent="0.25">
      <c r="A27" s="3"/>
      <c r="B27" s="40" t="s">
        <v>5</v>
      </c>
      <c r="C27" s="17"/>
      <c r="D27" s="20"/>
      <c r="E27" s="17"/>
      <c r="F27" s="18"/>
      <c r="G27" s="222">
        <v>0</v>
      </c>
      <c r="H27" s="222"/>
      <c r="I27" s="222"/>
      <c r="J27" s="53" t="str">
        <f t="shared" si="0"/>
        <v>CZK</v>
      </c>
    </row>
    <row r="28" spans="1:12" ht="27.75" hidden="1" customHeight="1" thickBot="1" x14ac:dyDescent="0.25">
      <c r="A28" s="3"/>
      <c r="B28" s="115" t="s">
        <v>25</v>
      </c>
      <c r="C28" s="116"/>
      <c r="D28" s="116"/>
      <c r="E28" s="117"/>
      <c r="F28" s="118"/>
      <c r="G28" s="223">
        <v>759189</v>
      </c>
      <c r="H28" s="228"/>
      <c r="I28" s="228"/>
      <c r="J28" s="119" t="str">
        <f t="shared" si="0"/>
        <v>CZK</v>
      </c>
    </row>
    <row r="29" spans="1:12" ht="27.75" customHeight="1" thickBot="1" x14ac:dyDescent="0.25">
      <c r="A29" s="3"/>
      <c r="B29" s="115" t="s">
        <v>37</v>
      </c>
      <c r="C29" s="120"/>
      <c r="D29" s="120"/>
      <c r="E29" s="120"/>
      <c r="F29" s="120"/>
      <c r="G29" s="223">
        <f>ZakladDPHZakl+DPHZakl</f>
        <v>0</v>
      </c>
      <c r="H29" s="223"/>
      <c r="I29" s="223"/>
      <c r="J29" s="121" t="s">
        <v>55</v>
      </c>
      <c r="L29" s="207"/>
    </row>
    <row r="30" spans="1:12" ht="12.75" customHeight="1" x14ac:dyDescent="0.2">
      <c r="A30" s="3"/>
      <c r="B30" s="3"/>
      <c r="J30" s="10"/>
    </row>
    <row r="31" spans="1:12" ht="30.2" customHeight="1" x14ac:dyDescent="0.2">
      <c r="A31" s="3"/>
      <c r="B31" s="3"/>
      <c r="J31" s="10"/>
    </row>
    <row r="32" spans="1:12" ht="18.75" customHeight="1" x14ac:dyDescent="0.2">
      <c r="A32" s="3"/>
      <c r="B32" s="21"/>
      <c r="C32" s="16" t="s">
        <v>12</v>
      </c>
      <c r="D32" s="33"/>
      <c r="E32" s="33"/>
      <c r="F32" s="16" t="s">
        <v>11</v>
      </c>
      <c r="G32" s="33"/>
      <c r="H32" s="34">
        <f ca="1">TODAY()</f>
        <v>45315</v>
      </c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44" t="s">
        <v>2</v>
      </c>
      <c r="E35" s="244"/>
      <c r="H35" s="11" t="s">
        <v>3</v>
      </c>
      <c r="J35" s="10"/>
    </row>
    <row r="36" spans="1:52" ht="13.7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7" t="s">
        <v>17</v>
      </c>
      <c r="C37" s="2"/>
      <c r="D37" s="2"/>
      <c r="E37" s="2"/>
      <c r="F37" s="103"/>
      <c r="G37" s="103"/>
      <c r="H37" s="103"/>
      <c r="I37" s="103"/>
      <c r="J37" s="2"/>
    </row>
    <row r="38" spans="1:52" ht="25.5" hidden="1" customHeight="1" x14ac:dyDescent="0.2">
      <c r="A38" s="91" t="s">
        <v>39</v>
      </c>
      <c r="B38" s="95" t="s">
        <v>18</v>
      </c>
      <c r="C38" s="96" t="s">
        <v>6</v>
      </c>
      <c r="D38" s="97"/>
      <c r="E38" s="97"/>
      <c r="F38" s="104" t="str">
        <f>B23</f>
        <v>Základ pro sníženou DPH</v>
      </c>
      <c r="G38" s="104" t="str">
        <f>B25</f>
        <v>Základ pro základní DPH</v>
      </c>
      <c r="H38" s="105" t="s">
        <v>19</v>
      </c>
      <c r="I38" s="105" t="s">
        <v>1</v>
      </c>
      <c r="J38" s="98" t="s">
        <v>0</v>
      </c>
    </row>
    <row r="39" spans="1:52" ht="25.5" hidden="1" customHeight="1" x14ac:dyDescent="0.2">
      <c r="A39" s="91">
        <v>1</v>
      </c>
      <c r="B39" s="99" t="s">
        <v>53</v>
      </c>
      <c r="C39" s="235"/>
      <c r="D39" s="236"/>
      <c r="E39" s="236"/>
      <c r="F39" s="106">
        <v>0</v>
      </c>
      <c r="G39" s="107">
        <v>759189</v>
      </c>
      <c r="H39" s="108">
        <v>159429.69</v>
      </c>
      <c r="I39" s="108">
        <v>918618.69</v>
      </c>
      <c r="J39" s="100">
        <f>IF(CenaCelkemVypocet=0,"",I39/CenaCelkemVypocet*100)</f>
        <v>100</v>
      </c>
    </row>
    <row r="40" spans="1:52" ht="25.5" hidden="1" customHeight="1" x14ac:dyDescent="0.2">
      <c r="A40" s="91">
        <v>2</v>
      </c>
      <c r="B40" s="92" t="s">
        <v>43</v>
      </c>
      <c r="C40" s="237" t="s">
        <v>44</v>
      </c>
      <c r="D40" s="238"/>
      <c r="E40" s="238"/>
      <c r="F40" s="109">
        <v>0</v>
      </c>
      <c r="G40" s="110">
        <v>759189</v>
      </c>
      <c r="H40" s="110">
        <v>159429.69</v>
      </c>
      <c r="I40" s="110">
        <v>918618.69</v>
      </c>
      <c r="J40" s="93">
        <f>IF(CenaCelkemVypocet=0,"",I40/CenaCelkemVypocet*100)</f>
        <v>100</v>
      </c>
    </row>
    <row r="41" spans="1:52" ht="25.5" hidden="1" customHeight="1" x14ac:dyDescent="0.2">
      <c r="A41" s="91">
        <v>3</v>
      </c>
      <c r="B41" s="101" t="s">
        <v>43</v>
      </c>
      <c r="C41" s="239" t="s">
        <v>44</v>
      </c>
      <c r="D41" s="240"/>
      <c r="E41" s="240"/>
      <c r="F41" s="111">
        <v>0</v>
      </c>
      <c r="G41" s="112">
        <v>759189</v>
      </c>
      <c r="H41" s="112">
        <v>159429.69</v>
      </c>
      <c r="I41" s="112">
        <v>918618.69</v>
      </c>
      <c r="J41" s="102">
        <f>IF(CenaCelkemVypocet=0,"",I41/CenaCelkemVypocet*100)</f>
        <v>100</v>
      </c>
    </row>
    <row r="42" spans="1:52" ht="25.5" hidden="1" customHeight="1" x14ac:dyDescent="0.2">
      <c r="A42" s="91"/>
      <c r="B42" s="241" t="s">
        <v>54</v>
      </c>
      <c r="C42" s="242"/>
      <c r="D42" s="242"/>
      <c r="E42" s="243"/>
      <c r="F42" s="113">
        <f>SUMIF(A39:A41,"=1",F39:F41)</f>
        <v>0</v>
      </c>
      <c r="G42" s="114">
        <f>SUMIF(A39:A41,"=1",G39:G41)</f>
        <v>759189</v>
      </c>
      <c r="H42" s="114">
        <f>SUMIF(A39:A41,"=1",H39:H41)</f>
        <v>159429.69</v>
      </c>
      <c r="I42" s="114">
        <f>SUMIF(A39:A41,"=1",I39:I41)</f>
        <v>918618.69</v>
      </c>
      <c r="J42" s="94">
        <f>SUMIF(A39:A41,"=1",J39:J41)</f>
        <v>100</v>
      </c>
    </row>
    <row r="44" spans="1:52" x14ac:dyDescent="0.2">
      <c r="B44" t="s">
        <v>188</v>
      </c>
    </row>
    <row r="45" spans="1:52" ht="38.25" x14ac:dyDescent="0.2">
      <c r="B45" s="248" t="s">
        <v>56</v>
      </c>
      <c r="C45" s="248"/>
      <c r="D45" s="248"/>
      <c r="E45" s="248"/>
      <c r="F45" s="248"/>
      <c r="G45" s="248"/>
      <c r="H45" s="248"/>
      <c r="I45" s="248"/>
      <c r="J45" s="248"/>
      <c r="AZ45" s="122" t="str">
        <f t="shared" ref="AZ45:AZ50" si="1">B45</f>
        <v>Uvedené výrobky definují pouze standard. Uchazeč může použít výrobky jiných výrobců, pokud jsou svými technickými parametry rovnocenné nebo jsou jejich technické parametry lepší, Funkčnost celého zařízení však nesmí být zhoršena.</v>
      </c>
    </row>
    <row r="46" spans="1:52" x14ac:dyDescent="0.2">
      <c r="B46" s="248" t="s">
        <v>57</v>
      </c>
      <c r="C46" s="248"/>
      <c r="D46" s="248"/>
      <c r="E46" s="248"/>
      <c r="F46" s="248"/>
      <c r="G46" s="248"/>
      <c r="H46" s="248"/>
      <c r="I46" s="248"/>
      <c r="J46" s="248"/>
      <c r="AZ46" s="122" t="str">
        <f t="shared" si="1"/>
        <v>Jednotkové ceny zahrnují i náklady na:</v>
      </c>
    </row>
    <row r="47" spans="1:52" x14ac:dyDescent="0.2">
      <c r="B47" s="248" t="s">
        <v>58</v>
      </c>
      <c r="C47" s="248"/>
      <c r="D47" s="248"/>
      <c r="E47" s="248"/>
      <c r="F47" s="248"/>
      <c r="G47" s="248"/>
      <c r="H47" s="248"/>
      <c r="I47" s="248"/>
      <c r="J47" s="248"/>
      <c r="AZ47" s="122" t="str">
        <f t="shared" si="1"/>
        <v>- pomocný instalační materiál,</v>
      </c>
    </row>
    <row r="48" spans="1:52" x14ac:dyDescent="0.2">
      <c r="B48" s="248" t="s">
        <v>59</v>
      </c>
      <c r="C48" s="248"/>
      <c r="D48" s="248"/>
      <c r="E48" s="248"/>
      <c r="F48" s="248"/>
      <c r="G48" s="248"/>
      <c r="H48" s="248"/>
      <c r="I48" s="248"/>
      <c r="J48" s="248"/>
      <c r="AZ48" s="122" t="str">
        <f t="shared" si="1"/>
        <v>- zdvihací zařízení - plošina,</v>
      </c>
    </row>
    <row r="49" spans="1:52" x14ac:dyDescent="0.2">
      <c r="B49" s="248" t="s">
        <v>60</v>
      </c>
      <c r="C49" s="248"/>
      <c r="D49" s="248"/>
      <c r="E49" s="248"/>
      <c r="F49" s="248"/>
      <c r="G49" s="248"/>
      <c r="H49" s="248"/>
      <c r="I49" s="248"/>
      <c r="J49" s="248"/>
      <c r="AZ49" s="122" t="str">
        <f t="shared" si="1"/>
        <v>- výškové práce,</v>
      </c>
    </row>
    <row r="50" spans="1:52" x14ac:dyDescent="0.2">
      <c r="B50" s="248" t="s">
        <v>61</v>
      </c>
      <c r="C50" s="248"/>
      <c r="D50" s="248"/>
      <c r="E50" s="248"/>
      <c r="F50" s="248"/>
      <c r="G50" s="248"/>
      <c r="H50" s="248"/>
      <c r="I50" s="248"/>
      <c r="J50" s="248"/>
      <c r="AZ50" s="122" t="str">
        <f t="shared" si="1"/>
        <v>- dopravné.</v>
      </c>
    </row>
    <row r="52" spans="1:52" x14ac:dyDescent="0.2">
      <c r="B52" s="248" t="s">
        <v>62</v>
      </c>
      <c r="C52" s="248"/>
      <c r="D52" s="248"/>
      <c r="E52" s="248"/>
      <c r="F52" s="248"/>
      <c r="G52" s="248"/>
      <c r="H52" s="248"/>
      <c r="I52" s="248"/>
      <c r="J52" s="248"/>
      <c r="AZ52" s="122" t="str">
        <f>B52</f>
        <v>Počty koncových prvků odečteny z digitální verze PD programem Autocad.</v>
      </c>
    </row>
    <row r="53" spans="1:52" x14ac:dyDescent="0.2">
      <c r="B53" s="248" t="s">
        <v>63</v>
      </c>
      <c r="C53" s="248"/>
      <c r="D53" s="248"/>
      <c r="E53" s="248"/>
      <c r="F53" s="248"/>
      <c r="G53" s="248"/>
      <c r="H53" s="248"/>
      <c r="I53" s="248"/>
      <c r="J53" s="248"/>
      <c r="AZ53" s="122" t="str">
        <f>B53</f>
        <v>Výměry odměřeny z digitální verze PD programem Autocad z příloh.</v>
      </c>
    </row>
    <row r="55" spans="1:52" x14ac:dyDescent="0.2">
      <c r="B55" s="248" t="s">
        <v>64</v>
      </c>
      <c r="C55" s="248"/>
      <c r="D55" s="248"/>
      <c r="E55" s="248"/>
      <c r="F55" s="248"/>
      <c r="G55" s="248"/>
      <c r="H55" s="248"/>
      <c r="I55" s="248"/>
      <c r="J55" s="248"/>
      <c r="AZ55" s="122" t="str">
        <f>B55</f>
        <v>Provedení dle PD.</v>
      </c>
    </row>
    <row r="58" spans="1:52" ht="15.75" x14ac:dyDescent="0.25">
      <c r="B58" s="123" t="s">
        <v>65</v>
      </c>
    </row>
    <row r="60" spans="1:52" ht="25.5" customHeight="1" x14ac:dyDescent="0.2">
      <c r="A60" s="124"/>
      <c r="B60" s="127" t="s">
        <v>18</v>
      </c>
      <c r="C60" s="127" t="s">
        <v>6</v>
      </c>
      <c r="D60" s="128"/>
      <c r="E60" s="128"/>
      <c r="F60" s="131" t="s">
        <v>66</v>
      </c>
      <c r="G60" s="131"/>
      <c r="H60" s="131"/>
      <c r="I60" s="131" t="s">
        <v>31</v>
      </c>
      <c r="J60" s="131" t="s">
        <v>0</v>
      </c>
    </row>
    <row r="61" spans="1:52" ht="25.5" customHeight="1" x14ac:dyDescent="0.2">
      <c r="A61" s="125"/>
      <c r="B61" s="196" t="s">
        <v>67</v>
      </c>
      <c r="C61" s="253" t="s">
        <v>197</v>
      </c>
      <c r="D61" s="250"/>
      <c r="E61" s="250"/>
      <c r="F61" s="139" t="s">
        <v>28</v>
      </c>
      <c r="G61" s="132"/>
      <c r="H61" s="132"/>
      <c r="I61" s="134">
        <f>'01 01 Pol'!G7</f>
        <v>0</v>
      </c>
      <c r="J61" s="136" t="str">
        <f>IF(I66=0,"",I61/I66*100)</f>
        <v/>
      </c>
    </row>
    <row r="62" spans="1:52" ht="25.5" customHeight="1" x14ac:dyDescent="0.2">
      <c r="A62" s="125"/>
      <c r="B62" s="197" t="s">
        <v>68</v>
      </c>
      <c r="C62" s="249" t="s">
        <v>70</v>
      </c>
      <c r="D62" s="250"/>
      <c r="E62" s="250"/>
      <c r="F62" s="139" t="s">
        <v>28</v>
      </c>
      <c r="G62" s="132"/>
      <c r="H62" s="132"/>
      <c r="I62" s="134">
        <f>'01 01 Pol'!G38</f>
        <v>0</v>
      </c>
      <c r="J62" s="136" t="str">
        <f>IF(I66=0,"",I62/I66*100)</f>
        <v/>
      </c>
    </row>
    <row r="63" spans="1:52" ht="25.5" customHeight="1" x14ac:dyDescent="0.2">
      <c r="A63" s="125"/>
      <c r="B63" s="197" t="s">
        <v>69</v>
      </c>
      <c r="C63" s="254" t="s">
        <v>184</v>
      </c>
      <c r="D63" s="250"/>
      <c r="E63" s="250"/>
      <c r="F63" s="139" t="s">
        <v>28</v>
      </c>
      <c r="G63" s="132"/>
      <c r="H63" s="132"/>
      <c r="I63" s="134">
        <f>'01 01 Pol'!G71</f>
        <v>0</v>
      </c>
      <c r="J63" s="136" t="str">
        <f>IF(I66=0,"",I63/I66*100)</f>
        <v/>
      </c>
    </row>
    <row r="64" spans="1:52" ht="25.5" customHeight="1" x14ac:dyDescent="0.2">
      <c r="A64" s="125"/>
      <c r="B64" s="197" t="s">
        <v>71</v>
      </c>
      <c r="C64" s="249" t="s">
        <v>73</v>
      </c>
      <c r="D64" s="250"/>
      <c r="E64" s="250"/>
      <c r="F64" s="139" t="s">
        <v>28</v>
      </c>
      <c r="G64" s="132"/>
      <c r="H64" s="132"/>
      <c r="I64" s="134">
        <f>'01 01 Pol'!G76</f>
        <v>0</v>
      </c>
      <c r="J64" s="136" t="str">
        <f>IF(I66=0,"",I64/I66*100)</f>
        <v/>
      </c>
    </row>
    <row r="65" spans="1:10" ht="25.5" customHeight="1" x14ac:dyDescent="0.2">
      <c r="A65" s="125"/>
      <c r="B65" s="198" t="s">
        <v>72</v>
      </c>
      <c r="C65" s="251" t="s">
        <v>74</v>
      </c>
      <c r="D65" s="252"/>
      <c r="E65" s="252"/>
      <c r="F65" s="140" t="s">
        <v>28</v>
      </c>
      <c r="G65" s="135"/>
      <c r="H65" s="135"/>
      <c r="I65" s="174">
        <f>'01 01 Pol'!G82</f>
        <v>0</v>
      </c>
      <c r="J65" s="137" t="str">
        <f>IF(I66=0,"",I65/I66*100)</f>
        <v/>
      </c>
    </row>
    <row r="66" spans="1:10" ht="25.5" customHeight="1" x14ac:dyDescent="0.2">
      <c r="A66" s="126"/>
      <c r="B66" s="129" t="s">
        <v>1</v>
      </c>
      <c r="C66" s="129"/>
      <c r="D66" s="130"/>
      <c r="E66" s="130"/>
      <c r="F66" s="141"/>
      <c r="G66" s="133"/>
      <c r="H66" s="133"/>
      <c r="I66" s="133">
        <f>SUM(I61:I65)</f>
        <v>0</v>
      </c>
      <c r="J66" s="138">
        <f>SUM(J61:J65)</f>
        <v>0</v>
      </c>
    </row>
    <row r="67" spans="1:10" x14ac:dyDescent="0.2">
      <c r="F67" s="89"/>
      <c r="G67" s="89"/>
      <c r="H67" s="89"/>
      <c r="I67" s="89"/>
      <c r="J67" s="90"/>
    </row>
    <row r="68" spans="1:10" x14ac:dyDescent="0.2">
      <c r="F68" s="89"/>
      <c r="G68" s="89"/>
      <c r="H68" s="89"/>
      <c r="I68" s="89"/>
      <c r="J68" s="90"/>
    </row>
    <row r="69" spans="1:10" x14ac:dyDescent="0.2">
      <c r="F69" s="89"/>
      <c r="G69" s="89"/>
      <c r="H69" s="89"/>
      <c r="I69" s="89"/>
      <c r="J69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50:J50"/>
    <mergeCell ref="B52:J52"/>
    <mergeCell ref="B53:J53"/>
    <mergeCell ref="C64:E64"/>
    <mergeCell ref="C65:E65"/>
    <mergeCell ref="B55:J55"/>
    <mergeCell ref="C62:E62"/>
    <mergeCell ref="C61:E61"/>
    <mergeCell ref="C63:E63"/>
    <mergeCell ref="B45:J45"/>
    <mergeCell ref="B46:J46"/>
    <mergeCell ref="B47:J47"/>
    <mergeCell ref="B48:J48"/>
    <mergeCell ref="B49:J49"/>
    <mergeCell ref="D13:G13"/>
    <mergeCell ref="C39:E39"/>
    <mergeCell ref="C40:E40"/>
    <mergeCell ref="C41:E41"/>
    <mergeCell ref="B42:E4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42578125" style="4" customWidth="1"/>
    <col min="5" max="5" width="10.42578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55" t="s">
        <v>7</v>
      </c>
      <c r="B1" s="255"/>
      <c r="C1" s="256"/>
      <c r="D1" s="255"/>
      <c r="E1" s="255"/>
      <c r="F1" s="255"/>
      <c r="G1" s="255"/>
    </row>
    <row r="2" spans="1:7" ht="24.95" customHeight="1" x14ac:dyDescent="0.2">
      <c r="A2" s="69" t="s">
        <v>8</v>
      </c>
      <c r="B2" s="68"/>
      <c r="C2" s="257"/>
      <c r="D2" s="257"/>
      <c r="E2" s="257"/>
      <c r="F2" s="257"/>
      <c r="G2" s="258"/>
    </row>
    <row r="3" spans="1:7" ht="24.95" customHeight="1" x14ac:dyDescent="0.2">
      <c r="A3" s="69" t="s">
        <v>9</v>
      </c>
      <c r="B3" s="68"/>
      <c r="C3" s="257"/>
      <c r="D3" s="257"/>
      <c r="E3" s="257"/>
      <c r="F3" s="257"/>
      <c r="G3" s="258"/>
    </row>
    <row r="4" spans="1:7" ht="24.95" customHeight="1" x14ac:dyDescent="0.2">
      <c r="A4" s="69" t="s">
        <v>10</v>
      </c>
      <c r="B4" s="68"/>
      <c r="C4" s="257"/>
      <c r="D4" s="257"/>
      <c r="E4" s="257"/>
      <c r="F4" s="257"/>
      <c r="G4" s="258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4987"/>
  <sheetViews>
    <sheetView tabSelected="1" topLeftCell="A52" zoomScaleNormal="100" workbookViewId="0">
      <selection activeCell="AP94" sqref="AP94"/>
    </sheetView>
  </sheetViews>
  <sheetFormatPr defaultColWidth="8.85546875" defaultRowHeight="12.75" outlineLevelRow="1" x14ac:dyDescent="0.2"/>
  <cols>
    <col min="1" max="1" width="4.28515625" customWidth="1"/>
    <col min="2" max="2" width="12.42578125" style="88" customWidth="1"/>
    <col min="3" max="3" width="56.7109375" style="88" customWidth="1"/>
    <col min="4" max="4" width="4.42578125" customWidth="1"/>
    <col min="5" max="5" width="10.42578125" customWidth="1"/>
    <col min="6" max="6" width="9.85546875" customWidth="1"/>
    <col min="7" max="7" width="12.7109375" customWidth="1"/>
    <col min="8" max="22" width="0" hidden="1" customWidth="1"/>
    <col min="23" max="23" width="4" customWidth="1"/>
    <col min="24" max="24" width="11.42578125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 x14ac:dyDescent="0.25">
      <c r="A1" s="259" t="s">
        <v>7</v>
      </c>
      <c r="B1" s="259"/>
      <c r="C1" s="259"/>
      <c r="D1" s="259"/>
      <c r="E1" s="259"/>
      <c r="F1" s="259"/>
      <c r="G1" s="259"/>
      <c r="AG1" t="s">
        <v>77</v>
      </c>
    </row>
    <row r="2" spans="1:60" ht="24.95" customHeight="1" x14ac:dyDescent="0.2">
      <c r="A2" s="69" t="s">
        <v>8</v>
      </c>
      <c r="B2" s="68" t="s">
        <v>47</v>
      </c>
      <c r="C2" s="260" t="s">
        <v>190</v>
      </c>
      <c r="D2" s="261"/>
      <c r="E2" s="261"/>
      <c r="F2" s="261"/>
      <c r="G2" s="262"/>
      <c r="AG2" t="s">
        <v>78</v>
      </c>
    </row>
    <row r="3" spans="1:60" ht="24.95" customHeight="1" x14ac:dyDescent="0.2">
      <c r="A3" s="69" t="s">
        <v>9</v>
      </c>
      <c r="B3" s="68" t="s">
        <v>43</v>
      </c>
      <c r="C3" s="260" t="s">
        <v>181</v>
      </c>
      <c r="D3" s="261"/>
      <c r="E3" s="261"/>
      <c r="F3" s="261"/>
      <c r="G3" s="262"/>
      <c r="AC3" s="88" t="s">
        <v>78</v>
      </c>
      <c r="AG3" t="s">
        <v>79</v>
      </c>
    </row>
    <row r="4" spans="1:60" ht="24.95" customHeight="1" x14ac:dyDescent="0.2">
      <c r="A4" s="143" t="s">
        <v>10</v>
      </c>
      <c r="B4" s="144" t="s">
        <v>43</v>
      </c>
      <c r="C4" s="263" t="s">
        <v>181</v>
      </c>
      <c r="D4" s="264"/>
      <c r="E4" s="264"/>
      <c r="F4" s="264"/>
      <c r="G4" s="265"/>
      <c r="X4" s="183"/>
      <c r="AG4" t="s">
        <v>80</v>
      </c>
    </row>
    <row r="5" spans="1:60" x14ac:dyDescent="0.2">
      <c r="D5" s="11"/>
    </row>
    <row r="6" spans="1:60" ht="38.25" x14ac:dyDescent="0.2">
      <c r="A6" s="175" t="s">
        <v>81</v>
      </c>
      <c r="B6" s="176" t="s">
        <v>82</v>
      </c>
      <c r="C6" s="176" t="s">
        <v>83</v>
      </c>
      <c r="D6" s="177" t="s">
        <v>84</v>
      </c>
      <c r="E6" s="175" t="s">
        <v>85</v>
      </c>
      <c r="F6" s="178" t="s">
        <v>86</v>
      </c>
      <c r="G6" s="175" t="s">
        <v>31</v>
      </c>
      <c r="H6" s="147" t="s">
        <v>32</v>
      </c>
      <c r="I6" s="147" t="s">
        <v>87</v>
      </c>
      <c r="J6" s="147" t="s">
        <v>33</v>
      </c>
      <c r="K6" s="147" t="s">
        <v>88</v>
      </c>
      <c r="L6" s="147" t="s">
        <v>89</v>
      </c>
      <c r="M6" s="147" t="s">
        <v>90</v>
      </c>
      <c r="N6" s="147" t="s">
        <v>91</v>
      </c>
      <c r="O6" s="147" t="s">
        <v>92</v>
      </c>
      <c r="P6" s="147" t="s">
        <v>93</v>
      </c>
      <c r="Q6" s="147" t="s">
        <v>94</v>
      </c>
      <c r="R6" s="147" t="s">
        <v>95</v>
      </c>
      <c r="S6" s="147" t="s">
        <v>96</v>
      </c>
      <c r="T6" s="147" t="s">
        <v>97</v>
      </c>
      <c r="U6" s="147" t="s">
        <v>98</v>
      </c>
      <c r="V6" s="147" t="s">
        <v>99</v>
      </c>
    </row>
    <row r="7" spans="1:60" outlineLevel="1" x14ac:dyDescent="0.2">
      <c r="A7" s="148" t="s">
        <v>100</v>
      </c>
      <c r="B7" s="148" t="s">
        <v>67</v>
      </c>
      <c r="C7" s="159" t="s">
        <v>191</v>
      </c>
      <c r="D7" s="150"/>
      <c r="E7" s="152"/>
      <c r="F7" s="155"/>
      <c r="G7" s="155">
        <f>SUMIF(AG8:AG37,"&lt;&gt;NOR",G8:G37)</f>
        <v>0</v>
      </c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4"/>
      <c r="V7" s="153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  <c r="AX7" s="145"/>
      <c r="AY7" s="145"/>
      <c r="AZ7" s="145"/>
      <c r="BA7" s="145"/>
      <c r="BB7" s="145"/>
      <c r="BC7" s="145"/>
      <c r="BD7" s="145"/>
      <c r="BE7" s="145"/>
      <c r="BF7" s="145"/>
      <c r="BG7" s="145"/>
      <c r="BH7" s="145"/>
    </row>
    <row r="8" spans="1:60" outlineLevel="1" x14ac:dyDescent="0.2">
      <c r="A8" s="146">
        <v>1</v>
      </c>
      <c r="B8" s="160">
        <v>210000001</v>
      </c>
      <c r="C8" s="166" t="s">
        <v>122</v>
      </c>
      <c r="D8" s="167" t="s">
        <v>123</v>
      </c>
      <c r="E8" s="162">
        <v>2.5000000000000001E-2</v>
      </c>
      <c r="F8" s="153"/>
      <c r="G8" s="153">
        <f>SUM(E8*F8)</f>
        <v>0</v>
      </c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4"/>
      <c r="V8" s="153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</row>
    <row r="9" spans="1:60" outlineLevel="1" x14ac:dyDescent="0.2">
      <c r="A9" s="146">
        <v>2</v>
      </c>
      <c r="B9" s="160">
        <v>210000002</v>
      </c>
      <c r="C9" s="166" t="s">
        <v>124</v>
      </c>
      <c r="D9" s="167" t="s">
        <v>113</v>
      </c>
      <c r="E9" s="162">
        <v>1</v>
      </c>
      <c r="F9" s="153"/>
      <c r="G9" s="153">
        <f t="shared" ref="G9:G37" si="0">SUM(E9*F9)</f>
        <v>0</v>
      </c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4"/>
      <c r="V9" s="153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">
      <c r="A10" s="146">
        <v>3</v>
      </c>
      <c r="B10" s="160">
        <v>210000003</v>
      </c>
      <c r="C10" s="166" t="s">
        <v>125</v>
      </c>
      <c r="D10" s="167" t="s">
        <v>104</v>
      </c>
      <c r="E10" s="162">
        <v>25</v>
      </c>
      <c r="F10" s="153"/>
      <c r="G10" s="153">
        <f t="shared" si="0"/>
        <v>0</v>
      </c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4"/>
      <c r="V10" s="153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46">
        <v>4</v>
      </c>
      <c r="B11" s="160">
        <v>210000004</v>
      </c>
      <c r="C11" s="158" t="s">
        <v>107</v>
      </c>
      <c r="D11" s="149" t="s">
        <v>105</v>
      </c>
      <c r="E11" s="151">
        <v>1</v>
      </c>
      <c r="F11" s="153"/>
      <c r="G11" s="153">
        <f t="shared" si="0"/>
        <v>0</v>
      </c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4"/>
      <c r="V11" s="153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">
      <c r="A12" s="146">
        <v>5</v>
      </c>
      <c r="B12" s="160">
        <v>210000005</v>
      </c>
      <c r="C12" s="166" t="s">
        <v>192</v>
      </c>
      <c r="D12" s="167" t="s">
        <v>104</v>
      </c>
      <c r="E12" s="162">
        <v>25</v>
      </c>
      <c r="F12" s="153"/>
      <c r="G12" s="153">
        <f t="shared" si="0"/>
        <v>0</v>
      </c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4"/>
      <c r="V12" s="153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">
      <c r="A13" s="146">
        <v>6</v>
      </c>
      <c r="B13" s="160">
        <v>210000006</v>
      </c>
      <c r="C13" s="166" t="s">
        <v>126</v>
      </c>
      <c r="D13" s="167" t="s">
        <v>104</v>
      </c>
      <c r="E13" s="162">
        <v>25</v>
      </c>
      <c r="F13" s="153"/>
      <c r="G13" s="153">
        <f t="shared" si="0"/>
        <v>0</v>
      </c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4"/>
      <c r="V13" s="153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">
      <c r="A14" s="146">
        <v>7</v>
      </c>
      <c r="B14" s="160">
        <v>210000007</v>
      </c>
      <c r="C14" s="168" t="s">
        <v>193</v>
      </c>
      <c r="D14" s="167" t="s">
        <v>104</v>
      </c>
      <c r="E14" s="162">
        <v>25</v>
      </c>
      <c r="F14" s="153"/>
      <c r="G14" s="153">
        <f t="shared" si="0"/>
        <v>0</v>
      </c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4"/>
      <c r="V14" s="153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 x14ac:dyDescent="0.2">
      <c r="A15" s="146">
        <v>8</v>
      </c>
      <c r="B15" s="160">
        <v>210000008</v>
      </c>
      <c r="C15" s="158" t="s">
        <v>108</v>
      </c>
      <c r="D15" s="149" t="s">
        <v>104</v>
      </c>
      <c r="E15" s="151">
        <v>12</v>
      </c>
      <c r="F15" s="153"/>
      <c r="G15" s="153">
        <f t="shared" si="0"/>
        <v>0</v>
      </c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4"/>
      <c r="V15" s="153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">
      <c r="A16" s="146">
        <v>9</v>
      </c>
      <c r="B16" s="160">
        <v>210000009</v>
      </c>
      <c r="C16" s="205" t="s">
        <v>180</v>
      </c>
      <c r="D16" s="187" t="s">
        <v>104</v>
      </c>
      <c r="E16" s="188">
        <v>26</v>
      </c>
      <c r="F16" s="189"/>
      <c r="G16" s="153">
        <f t="shared" si="0"/>
        <v>0</v>
      </c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4"/>
      <c r="V16" s="153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">
      <c r="A17" s="146">
        <v>10</v>
      </c>
      <c r="B17" s="160">
        <v>210000010</v>
      </c>
      <c r="C17" s="205" t="s">
        <v>182</v>
      </c>
      <c r="D17" s="187" t="s">
        <v>105</v>
      </c>
      <c r="E17" s="188">
        <v>1</v>
      </c>
      <c r="F17" s="189"/>
      <c r="G17" s="153">
        <f t="shared" si="0"/>
        <v>0</v>
      </c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4"/>
      <c r="V17" s="153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 x14ac:dyDescent="0.2">
      <c r="A18" s="146">
        <v>11</v>
      </c>
      <c r="B18" s="160">
        <v>210000011</v>
      </c>
      <c r="C18" s="205" t="s">
        <v>177</v>
      </c>
      <c r="D18" s="187" t="s">
        <v>105</v>
      </c>
      <c r="E18" s="188">
        <v>1</v>
      </c>
      <c r="F18" s="189"/>
      <c r="G18" s="153">
        <f t="shared" si="0"/>
        <v>0</v>
      </c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4"/>
      <c r="V18" s="153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 x14ac:dyDescent="0.2">
      <c r="A19" s="146">
        <v>12</v>
      </c>
      <c r="B19" s="160">
        <v>210000012</v>
      </c>
      <c r="C19" s="205" t="s">
        <v>178</v>
      </c>
      <c r="D19" s="187" t="s">
        <v>105</v>
      </c>
      <c r="E19" s="188">
        <v>2</v>
      </c>
      <c r="F19" s="189"/>
      <c r="G19" s="153">
        <f t="shared" si="0"/>
        <v>0</v>
      </c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4"/>
      <c r="V19" s="153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ht="22.5" outlineLevel="1" x14ac:dyDescent="0.2">
      <c r="A20" s="146">
        <v>13</v>
      </c>
      <c r="B20" s="160">
        <v>210000013</v>
      </c>
      <c r="C20" s="158" t="s">
        <v>194</v>
      </c>
      <c r="D20" s="149" t="s">
        <v>105</v>
      </c>
      <c r="E20" s="151">
        <v>1</v>
      </c>
      <c r="F20" s="153"/>
      <c r="G20" s="153">
        <f>SUM(E20*F20)</f>
        <v>0</v>
      </c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4"/>
      <c r="V20" s="153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 x14ac:dyDescent="0.2">
      <c r="A21" s="146">
        <v>14</v>
      </c>
      <c r="B21" s="160">
        <v>210000014</v>
      </c>
      <c r="C21" s="203" t="s">
        <v>170</v>
      </c>
      <c r="D21" s="170" t="s">
        <v>105</v>
      </c>
      <c r="E21" s="171">
        <v>1</v>
      </c>
      <c r="F21" s="169"/>
      <c r="G21" s="153">
        <f t="shared" si="0"/>
        <v>0</v>
      </c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4"/>
      <c r="V21" s="153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 x14ac:dyDescent="0.2">
      <c r="A22" s="146">
        <v>15</v>
      </c>
      <c r="B22" s="160">
        <v>210000015</v>
      </c>
      <c r="C22" s="203" t="s">
        <v>128</v>
      </c>
      <c r="D22" s="170" t="s">
        <v>105</v>
      </c>
      <c r="E22" s="171">
        <v>1</v>
      </c>
      <c r="F22" s="169"/>
      <c r="G22" s="153">
        <f t="shared" si="0"/>
        <v>0</v>
      </c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4"/>
      <c r="V22" s="153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 x14ac:dyDescent="0.2">
      <c r="A23" s="146">
        <v>16</v>
      </c>
      <c r="B23" s="160">
        <v>210000016</v>
      </c>
      <c r="C23" s="203" t="s">
        <v>134</v>
      </c>
      <c r="D23" s="170" t="s">
        <v>105</v>
      </c>
      <c r="E23" s="171">
        <v>4</v>
      </c>
      <c r="F23" s="169"/>
      <c r="G23" s="153">
        <f t="shared" si="0"/>
        <v>0</v>
      </c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4"/>
      <c r="V23" s="153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1" x14ac:dyDescent="0.2">
      <c r="A24" s="146">
        <v>17</v>
      </c>
      <c r="B24" s="160">
        <v>210000017</v>
      </c>
      <c r="C24" s="203" t="s">
        <v>173</v>
      </c>
      <c r="D24" s="170" t="s">
        <v>105</v>
      </c>
      <c r="E24" s="171">
        <v>1</v>
      </c>
      <c r="F24" s="169"/>
      <c r="G24" s="153">
        <f t="shared" si="0"/>
        <v>0</v>
      </c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4"/>
      <c r="V24" s="153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1" x14ac:dyDescent="0.2">
      <c r="A25" s="146">
        <v>18</v>
      </c>
      <c r="B25" s="160">
        <v>210000018</v>
      </c>
      <c r="C25" s="203" t="s">
        <v>129</v>
      </c>
      <c r="D25" s="170" t="s">
        <v>105</v>
      </c>
      <c r="E25" s="171">
        <v>1</v>
      </c>
      <c r="F25" s="169"/>
      <c r="G25" s="153">
        <f t="shared" si="0"/>
        <v>0</v>
      </c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4"/>
      <c r="V25" s="153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">
      <c r="A26" s="146">
        <v>19</v>
      </c>
      <c r="B26" s="160">
        <v>210000019</v>
      </c>
      <c r="C26" s="203" t="s">
        <v>130</v>
      </c>
      <c r="D26" s="170" t="s">
        <v>105</v>
      </c>
      <c r="E26" s="172">
        <v>2</v>
      </c>
      <c r="F26" s="169"/>
      <c r="G26" s="153">
        <f t="shared" si="0"/>
        <v>0</v>
      </c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4"/>
      <c r="V26" s="153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 x14ac:dyDescent="0.2">
      <c r="A27" s="146">
        <v>20</v>
      </c>
      <c r="B27" s="160">
        <v>210000020</v>
      </c>
      <c r="C27" s="203" t="s">
        <v>131</v>
      </c>
      <c r="D27" s="170" t="s">
        <v>105</v>
      </c>
      <c r="E27" s="172">
        <v>1</v>
      </c>
      <c r="F27" s="169"/>
      <c r="G27" s="153">
        <f t="shared" si="0"/>
        <v>0</v>
      </c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4"/>
      <c r="V27" s="153"/>
      <c r="W27" s="145"/>
      <c r="X27" s="145"/>
      <c r="Y27" s="145"/>
      <c r="Z27" s="145"/>
      <c r="AA27" s="145"/>
      <c r="AB27" s="145"/>
      <c r="AC27" s="145"/>
      <c r="AD27" s="145"/>
      <c r="AE27" s="145"/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 x14ac:dyDescent="0.2">
      <c r="A28" s="146">
        <v>21</v>
      </c>
      <c r="B28" s="160">
        <v>210000021</v>
      </c>
      <c r="C28" s="203" t="s">
        <v>132</v>
      </c>
      <c r="D28" s="170" t="s">
        <v>105</v>
      </c>
      <c r="E28" s="172">
        <v>1</v>
      </c>
      <c r="F28" s="169"/>
      <c r="G28" s="153">
        <f t="shared" si="0"/>
        <v>0</v>
      </c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4"/>
      <c r="V28" s="153"/>
      <c r="W28" s="145"/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 x14ac:dyDescent="0.2">
      <c r="A29" s="146">
        <v>22</v>
      </c>
      <c r="B29" s="160">
        <v>210000022</v>
      </c>
      <c r="C29" s="203" t="s">
        <v>171</v>
      </c>
      <c r="D29" s="170" t="s">
        <v>105</v>
      </c>
      <c r="E29" s="172">
        <v>1</v>
      </c>
      <c r="F29" s="169"/>
      <c r="G29" s="153">
        <f t="shared" si="0"/>
        <v>0</v>
      </c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4"/>
      <c r="V29" s="153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1" x14ac:dyDescent="0.2">
      <c r="A30" s="146">
        <v>23</v>
      </c>
      <c r="B30" s="160">
        <v>210000023</v>
      </c>
      <c r="C30" s="204" t="s">
        <v>139</v>
      </c>
      <c r="D30" s="179" t="s">
        <v>105</v>
      </c>
      <c r="E30" s="180">
        <v>1</v>
      </c>
      <c r="F30" s="181"/>
      <c r="G30" s="153">
        <f t="shared" si="0"/>
        <v>0</v>
      </c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4"/>
      <c r="V30" s="153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 x14ac:dyDescent="0.2">
      <c r="A31" s="146">
        <v>24</v>
      </c>
      <c r="B31" s="160">
        <v>210000024</v>
      </c>
      <c r="C31" s="203" t="s">
        <v>133</v>
      </c>
      <c r="D31" s="170" t="s">
        <v>105</v>
      </c>
      <c r="E31" s="171">
        <v>1</v>
      </c>
      <c r="F31" s="173"/>
      <c r="G31" s="153">
        <f t="shared" si="0"/>
        <v>0</v>
      </c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4"/>
      <c r="V31" s="153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">
      <c r="A32" s="146">
        <v>25</v>
      </c>
      <c r="B32" s="160">
        <v>210000025</v>
      </c>
      <c r="C32" s="203" t="s">
        <v>196</v>
      </c>
      <c r="D32" s="170" t="s">
        <v>105</v>
      </c>
      <c r="E32" s="171">
        <v>1</v>
      </c>
      <c r="F32" s="173"/>
      <c r="G32" s="153">
        <f t="shared" ref="G32" si="1">SUM(E32*F32)</f>
        <v>0</v>
      </c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4"/>
      <c r="V32" s="153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 x14ac:dyDescent="0.2">
      <c r="A33" s="146">
        <v>26</v>
      </c>
      <c r="B33" s="160">
        <v>210000026</v>
      </c>
      <c r="C33" s="203" t="s">
        <v>195</v>
      </c>
      <c r="D33" s="170" t="s">
        <v>105</v>
      </c>
      <c r="E33" s="171">
        <v>1</v>
      </c>
      <c r="F33" s="173"/>
      <c r="G33" s="153">
        <f t="shared" ref="G33" si="2">SUM(E33*F33)</f>
        <v>0</v>
      </c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4"/>
      <c r="V33" s="153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 x14ac:dyDescent="0.2">
      <c r="A34" s="146">
        <v>27</v>
      </c>
      <c r="B34" s="160">
        <v>210000027</v>
      </c>
      <c r="C34" s="205" t="s">
        <v>179</v>
      </c>
      <c r="D34" s="187" t="s">
        <v>105</v>
      </c>
      <c r="E34" s="188">
        <v>1</v>
      </c>
      <c r="F34" s="189"/>
      <c r="G34" s="153">
        <f t="shared" si="0"/>
        <v>0</v>
      </c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4"/>
      <c r="V34" s="153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1" x14ac:dyDescent="0.2">
      <c r="A35" s="146">
        <v>28</v>
      </c>
      <c r="B35" s="160">
        <v>210000028</v>
      </c>
      <c r="C35" s="158" t="s">
        <v>135</v>
      </c>
      <c r="D35" s="149" t="s">
        <v>106</v>
      </c>
      <c r="E35" s="151">
        <v>8</v>
      </c>
      <c r="F35" s="153"/>
      <c r="G35" s="153">
        <f t="shared" si="0"/>
        <v>0</v>
      </c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4"/>
      <c r="V35" s="153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1" x14ac:dyDescent="0.2">
      <c r="A36" s="146">
        <v>29</v>
      </c>
      <c r="B36" s="160">
        <v>210000029</v>
      </c>
      <c r="C36" s="158" t="s">
        <v>136</v>
      </c>
      <c r="D36" s="149" t="s">
        <v>106</v>
      </c>
      <c r="E36" s="151">
        <v>8</v>
      </c>
      <c r="F36" s="153"/>
      <c r="G36" s="153">
        <f t="shared" si="0"/>
        <v>0</v>
      </c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54"/>
      <c r="V36" s="153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 x14ac:dyDescent="0.2">
      <c r="A37" s="146">
        <v>30</v>
      </c>
      <c r="B37" s="160">
        <v>210000030</v>
      </c>
      <c r="C37" s="158" t="s">
        <v>109</v>
      </c>
      <c r="D37" s="149" t="s">
        <v>110</v>
      </c>
      <c r="E37" s="151">
        <v>6</v>
      </c>
      <c r="F37" s="153"/>
      <c r="G37" s="153">
        <f t="shared" si="0"/>
        <v>0</v>
      </c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3"/>
      <c r="U37" s="154"/>
      <c r="V37" s="153"/>
      <c r="W37" s="145"/>
      <c r="X37" s="145"/>
      <c r="Y37" s="145"/>
      <c r="Z37" s="145"/>
      <c r="AA37" s="145"/>
      <c r="AB37" s="145"/>
      <c r="AC37" s="145"/>
      <c r="AD37" s="145"/>
      <c r="AE37" s="145"/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x14ac:dyDescent="0.2">
      <c r="A38" s="148" t="s">
        <v>100</v>
      </c>
      <c r="B38" s="148" t="s">
        <v>68</v>
      </c>
      <c r="C38" s="159" t="s">
        <v>70</v>
      </c>
      <c r="D38" s="150"/>
      <c r="E38" s="152"/>
      <c r="F38" s="155"/>
      <c r="G38" s="155">
        <f>SUMIF(AG39:AG70,"&lt;&gt;NOR",G39:G70)</f>
        <v>0</v>
      </c>
      <c r="H38" s="155"/>
      <c r="I38" s="155">
        <f>SUM(I39:I70)</f>
        <v>99000</v>
      </c>
      <c r="J38" s="155"/>
      <c r="K38" s="155">
        <f>SUM(K39:K70)</f>
        <v>4600</v>
      </c>
      <c r="L38" s="155"/>
      <c r="M38" s="155">
        <f>SUM(M39:M70)</f>
        <v>0</v>
      </c>
      <c r="N38" s="155"/>
      <c r="O38" s="155">
        <f>SUM(O39:O70)</f>
        <v>0</v>
      </c>
      <c r="P38" s="155"/>
      <c r="Q38" s="155">
        <f>SUM(Q39:Q70)</f>
        <v>0</v>
      </c>
      <c r="R38" s="155"/>
      <c r="S38" s="155"/>
      <c r="T38" s="155"/>
      <c r="U38" s="156">
        <f>SUM(U39:U70)</f>
        <v>0</v>
      </c>
      <c r="V38" s="155"/>
      <c r="AG38" t="s">
        <v>101</v>
      </c>
    </row>
    <row r="39" spans="1:60" outlineLevel="1" x14ac:dyDescent="0.2">
      <c r="A39" s="146">
        <v>31</v>
      </c>
      <c r="B39" s="160">
        <v>210000031</v>
      </c>
      <c r="C39" s="200" t="s">
        <v>175</v>
      </c>
      <c r="D39" s="187" t="s">
        <v>105</v>
      </c>
      <c r="E39" s="188">
        <v>1</v>
      </c>
      <c r="F39" s="189"/>
      <c r="G39" s="189">
        <f>SUM(E39*F39)</f>
        <v>0</v>
      </c>
      <c r="H39" s="153">
        <v>99000</v>
      </c>
      <c r="I39" s="153">
        <f>ROUND(E39*H39,2)</f>
        <v>99000</v>
      </c>
      <c r="J39" s="153">
        <v>4600</v>
      </c>
      <c r="K39" s="153">
        <f>ROUND(E39*J39,2)</f>
        <v>4600</v>
      </c>
      <c r="L39" s="153">
        <v>21</v>
      </c>
      <c r="M39" s="153">
        <f>G39*(1+L39/100)</f>
        <v>0</v>
      </c>
      <c r="N39" s="153">
        <v>0</v>
      </c>
      <c r="O39" s="153">
        <f>ROUND(E39*N39,2)</f>
        <v>0</v>
      </c>
      <c r="P39" s="153">
        <v>0</v>
      </c>
      <c r="Q39" s="153">
        <f>ROUND(E39*P39,2)</f>
        <v>0</v>
      </c>
      <c r="R39" s="153"/>
      <c r="S39" s="153" t="s">
        <v>102</v>
      </c>
      <c r="T39" s="153">
        <v>0</v>
      </c>
      <c r="U39" s="154">
        <f>ROUND(E39*T39,2)</f>
        <v>0</v>
      </c>
      <c r="V39" s="153"/>
      <c r="W39" s="145"/>
      <c r="X39" s="145"/>
      <c r="Y39" s="145"/>
      <c r="Z39" s="145"/>
      <c r="AA39" s="145"/>
      <c r="AB39" s="145"/>
      <c r="AC39" s="145"/>
      <c r="AD39" s="145"/>
      <c r="AE39" s="145"/>
      <c r="AF39" s="145"/>
      <c r="AG39" s="145" t="s">
        <v>103</v>
      </c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outlineLevel="1" x14ac:dyDescent="0.2">
      <c r="A40" s="146"/>
      <c r="B40" s="160"/>
      <c r="C40" s="201" t="s">
        <v>140</v>
      </c>
      <c r="D40" s="190"/>
      <c r="E40" s="190"/>
      <c r="F40" s="190"/>
      <c r="G40" s="191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3"/>
      <c r="U40" s="154"/>
      <c r="V40" s="153"/>
      <c r="W40" s="145"/>
      <c r="X40" s="145"/>
      <c r="Y40" s="145"/>
      <c r="Z40" s="145"/>
      <c r="AA40" s="145"/>
      <c r="AB40" s="145"/>
      <c r="AC40" s="145"/>
      <c r="AD40" s="145"/>
      <c r="AE40" s="145"/>
      <c r="AF40" s="145"/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1" x14ac:dyDescent="0.2">
      <c r="A41" s="146"/>
      <c r="B41" s="160"/>
      <c r="C41" s="201" t="s">
        <v>141</v>
      </c>
      <c r="D41" s="190"/>
      <c r="E41" s="190"/>
      <c r="F41" s="190"/>
      <c r="G41" s="191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3"/>
      <c r="T41" s="153"/>
      <c r="U41" s="154"/>
      <c r="V41" s="153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1" x14ac:dyDescent="0.2">
      <c r="A42" s="146"/>
      <c r="B42" s="160"/>
      <c r="C42" s="201" t="s">
        <v>142</v>
      </c>
      <c r="D42" s="190"/>
      <c r="E42" s="190"/>
      <c r="F42" s="190"/>
      <c r="G42" s="191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3"/>
      <c r="T42" s="153"/>
      <c r="U42" s="154"/>
      <c r="V42" s="153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outlineLevel="1" x14ac:dyDescent="0.2">
      <c r="A43" s="146"/>
      <c r="B43" s="160"/>
      <c r="C43" s="201" t="s">
        <v>143</v>
      </c>
      <c r="D43" s="190"/>
      <c r="E43" s="190"/>
      <c r="F43" s="190"/>
      <c r="G43" s="191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3"/>
      <c r="T43" s="153"/>
      <c r="U43" s="154"/>
      <c r="V43" s="153"/>
      <c r="W43" s="145"/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1" x14ac:dyDescent="0.2">
      <c r="A44" s="146"/>
      <c r="B44" s="160"/>
      <c r="C44" s="201" t="s">
        <v>144</v>
      </c>
      <c r="D44" s="190"/>
      <c r="E44" s="190"/>
      <c r="F44" s="190"/>
      <c r="G44" s="191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154"/>
      <c r="V44" s="153"/>
      <c r="W44" s="145"/>
      <c r="X44" s="145"/>
      <c r="Y44" s="145"/>
      <c r="Z44" s="145"/>
      <c r="AA44" s="145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outlineLevel="1" x14ac:dyDescent="0.2">
      <c r="A45" s="146"/>
      <c r="B45" s="160"/>
      <c r="C45" s="201" t="s">
        <v>145</v>
      </c>
      <c r="D45" s="190"/>
      <c r="E45" s="190"/>
      <c r="F45" s="190"/>
      <c r="G45" s="191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3"/>
      <c r="T45" s="153"/>
      <c r="U45" s="154"/>
      <c r="V45" s="153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1" x14ac:dyDescent="0.2">
      <c r="A46" s="146"/>
      <c r="B46" s="160"/>
      <c r="C46" s="201" t="s">
        <v>146</v>
      </c>
      <c r="D46" s="190"/>
      <c r="E46" s="190"/>
      <c r="F46" s="190"/>
      <c r="G46" s="191"/>
      <c r="H46" s="153"/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53"/>
      <c r="T46" s="153"/>
      <c r="U46" s="154"/>
      <c r="V46" s="153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outlineLevel="1" x14ac:dyDescent="0.2">
      <c r="A47" s="146"/>
      <c r="B47" s="160"/>
      <c r="C47" s="201" t="s">
        <v>147</v>
      </c>
      <c r="D47" s="190"/>
      <c r="E47" s="190"/>
      <c r="F47" s="190"/>
      <c r="G47" s="191"/>
      <c r="H47" s="153"/>
      <c r="I47" s="153"/>
      <c r="J47" s="153"/>
      <c r="K47" s="153"/>
      <c r="L47" s="153"/>
      <c r="M47" s="153"/>
      <c r="N47" s="153"/>
      <c r="O47" s="153"/>
      <c r="P47" s="153"/>
      <c r="Q47" s="153"/>
      <c r="R47" s="153"/>
      <c r="S47" s="153"/>
      <c r="T47" s="153"/>
      <c r="U47" s="154"/>
      <c r="V47" s="153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outlineLevel="1" x14ac:dyDescent="0.2">
      <c r="A48" s="146"/>
      <c r="B48" s="160"/>
      <c r="C48" s="201" t="s">
        <v>148</v>
      </c>
      <c r="D48" s="190"/>
      <c r="E48" s="190"/>
      <c r="F48" s="190"/>
      <c r="G48" s="191"/>
      <c r="H48" s="153"/>
      <c r="I48" s="153"/>
      <c r="J48" s="153"/>
      <c r="K48" s="153"/>
      <c r="L48" s="153"/>
      <c r="M48" s="153"/>
      <c r="N48" s="153"/>
      <c r="O48" s="153"/>
      <c r="P48" s="153"/>
      <c r="Q48" s="153"/>
      <c r="R48" s="153"/>
      <c r="S48" s="153"/>
      <c r="T48" s="153"/>
      <c r="U48" s="154"/>
      <c r="V48" s="153"/>
      <c r="W48" s="145"/>
      <c r="X48" s="145"/>
      <c r="Y48" s="145"/>
      <c r="Z48" s="145"/>
      <c r="AA48" s="145"/>
      <c r="AB48" s="145"/>
      <c r="AC48" s="145"/>
      <c r="AD48" s="145"/>
      <c r="AE48" s="145"/>
      <c r="AF48" s="145"/>
      <c r="AG48" s="145"/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outlineLevel="1" x14ac:dyDescent="0.2">
      <c r="A49" s="146"/>
      <c r="B49" s="160"/>
      <c r="C49" s="201" t="s">
        <v>149</v>
      </c>
      <c r="D49" s="190"/>
      <c r="E49" s="190"/>
      <c r="F49" s="190"/>
      <c r="G49" s="191"/>
      <c r="H49" s="153"/>
      <c r="I49" s="153"/>
      <c r="J49" s="153"/>
      <c r="K49" s="153"/>
      <c r="L49" s="153"/>
      <c r="M49" s="153"/>
      <c r="N49" s="153"/>
      <c r="O49" s="153"/>
      <c r="P49" s="153"/>
      <c r="Q49" s="153"/>
      <c r="R49" s="153"/>
      <c r="S49" s="153"/>
      <c r="T49" s="153"/>
      <c r="U49" s="154"/>
      <c r="V49" s="153"/>
      <c r="W49" s="145"/>
      <c r="X49" s="145"/>
      <c r="Y49" s="14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outlineLevel="1" x14ac:dyDescent="0.2">
      <c r="A50" s="146"/>
      <c r="B50" s="160"/>
      <c r="C50" s="201" t="s">
        <v>150</v>
      </c>
      <c r="D50" s="190"/>
      <c r="E50" s="190"/>
      <c r="F50" s="190"/>
      <c r="G50" s="191"/>
      <c r="H50" s="153"/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53"/>
      <c r="T50" s="153"/>
      <c r="U50" s="154"/>
      <c r="V50" s="153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outlineLevel="1" x14ac:dyDescent="0.2">
      <c r="A51" s="146"/>
      <c r="B51" s="160"/>
      <c r="C51" s="201" t="s">
        <v>151</v>
      </c>
      <c r="D51" s="190"/>
      <c r="E51" s="190"/>
      <c r="F51" s="190"/>
      <c r="G51" s="191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4"/>
      <c r="V51" s="153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outlineLevel="1" x14ac:dyDescent="0.2">
      <c r="A52" s="146"/>
      <c r="B52" s="160"/>
      <c r="C52" s="201" t="s">
        <v>152</v>
      </c>
      <c r="D52" s="190"/>
      <c r="E52" s="190"/>
      <c r="F52" s="190"/>
      <c r="G52" s="191"/>
      <c r="H52" s="153"/>
      <c r="I52" s="153"/>
      <c r="J52" s="153"/>
      <c r="K52" s="153"/>
      <c r="L52" s="153"/>
      <c r="M52" s="153"/>
      <c r="N52" s="153"/>
      <c r="O52" s="153"/>
      <c r="P52" s="153"/>
      <c r="Q52" s="153"/>
      <c r="R52" s="153"/>
      <c r="S52" s="153"/>
      <c r="T52" s="153"/>
      <c r="U52" s="154"/>
      <c r="V52" s="153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outlineLevel="1" x14ac:dyDescent="0.2">
      <c r="A53" s="146"/>
      <c r="B53" s="160"/>
      <c r="C53" s="201" t="s">
        <v>153</v>
      </c>
      <c r="D53" s="190"/>
      <c r="E53" s="190"/>
      <c r="F53" s="190"/>
      <c r="G53" s="191"/>
      <c r="H53" s="153"/>
      <c r="I53" s="153"/>
      <c r="J53" s="153"/>
      <c r="K53" s="153"/>
      <c r="L53" s="153"/>
      <c r="M53" s="153"/>
      <c r="N53" s="153"/>
      <c r="O53" s="153"/>
      <c r="P53" s="153"/>
      <c r="Q53" s="153"/>
      <c r="R53" s="153"/>
      <c r="S53" s="153"/>
      <c r="T53" s="153"/>
      <c r="U53" s="154"/>
      <c r="V53" s="153"/>
      <c r="W53" s="145"/>
      <c r="X53" s="145"/>
      <c r="Y53" s="145"/>
      <c r="Z53" s="145"/>
      <c r="AA53" s="145"/>
      <c r="AB53" s="145"/>
      <c r="AC53" s="145"/>
      <c r="AD53" s="145"/>
      <c r="AE53" s="145"/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outlineLevel="1" x14ac:dyDescent="0.2">
      <c r="A54" s="146"/>
      <c r="B54" s="160"/>
      <c r="C54" s="201" t="s">
        <v>154</v>
      </c>
      <c r="D54" s="190"/>
      <c r="E54" s="190"/>
      <c r="F54" s="190"/>
      <c r="G54" s="191"/>
      <c r="H54" s="153"/>
      <c r="I54" s="153"/>
      <c r="J54" s="153"/>
      <c r="K54" s="153"/>
      <c r="L54" s="153"/>
      <c r="M54" s="153"/>
      <c r="N54" s="153"/>
      <c r="O54" s="153"/>
      <c r="P54" s="153"/>
      <c r="Q54" s="153"/>
      <c r="R54" s="153"/>
      <c r="S54" s="153"/>
      <c r="T54" s="153"/>
      <c r="U54" s="154"/>
      <c r="V54" s="153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outlineLevel="1" x14ac:dyDescent="0.2">
      <c r="A55" s="146"/>
      <c r="B55" s="160"/>
      <c r="C55" s="201" t="s">
        <v>155</v>
      </c>
      <c r="D55" s="190"/>
      <c r="E55" s="190"/>
      <c r="F55" s="190"/>
      <c r="G55" s="191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53"/>
      <c r="T55" s="153"/>
      <c r="U55" s="154"/>
      <c r="V55" s="153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1" x14ac:dyDescent="0.2">
      <c r="A56" s="146"/>
      <c r="B56" s="160"/>
      <c r="C56" s="201" t="s">
        <v>156</v>
      </c>
      <c r="D56" s="190"/>
      <c r="E56" s="190"/>
      <c r="F56" s="190"/>
      <c r="G56" s="191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4"/>
      <c r="V56" s="153"/>
      <c r="W56" s="145"/>
      <c r="X56" s="145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1" x14ac:dyDescent="0.2">
      <c r="A57" s="146"/>
      <c r="B57" s="160"/>
      <c r="C57" s="201" t="s">
        <v>157</v>
      </c>
      <c r="D57" s="190"/>
      <c r="E57" s="190"/>
      <c r="F57" s="190"/>
      <c r="G57" s="191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53"/>
      <c r="T57" s="153"/>
      <c r="U57" s="154"/>
      <c r="V57" s="153"/>
      <c r="W57" s="145"/>
      <c r="X57" s="145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outlineLevel="1" x14ac:dyDescent="0.2">
      <c r="A58" s="146"/>
      <c r="B58" s="160"/>
      <c r="C58" s="201" t="s">
        <v>158</v>
      </c>
      <c r="D58" s="190"/>
      <c r="E58" s="190"/>
      <c r="F58" s="190"/>
      <c r="G58" s="191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53"/>
      <c r="T58" s="153"/>
      <c r="U58" s="154"/>
      <c r="V58" s="153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</row>
    <row r="59" spans="1:60" outlineLevel="1" x14ac:dyDescent="0.2">
      <c r="A59" s="146"/>
      <c r="B59" s="160"/>
      <c r="C59" s="201" t="s">
        <v>159</v>
      </c>
      <c r="D59" s="190"/>
      <c r="E59" s="190"/>
      <c r="F59" s="190"/>
      <c r="G59" s="191"/>
      <c r="H59" s="153"/>
      <c r="I59" s="153"/>
      <c r="J59" s="153"/>
      <c r="K59" s="153"/>
      <c r="L59" s="153"/>
      <c r="M59" s="153"/>
      <c r="N59" s="153"/>
      <c r="O59" s="153"/>
      <c r="P59" s="153"/>
      <c r="Q59" s="153"/>
      <c r="R59" s="153"/>
      <c r="S59" s="153"/>
      <c r="T59" s="153"/>
      <c r="U59" s="154"/>
      <c r="V59" s="153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outlineLevel="1" x14ac:dyDescent="0.2">
      <c r="A60" s="146"/>
      <c r="B60" s="160"/>
      <c r="C60" s="201" t="s">
        <v>160</v>
      </c>
      <c r="D60" s="190"/>
      <c r="E60" s="190"/>
      <c r="F60" s="190"/>
      <c r="G60" s="191"/>
      <c r="H60" s="153"/>
      <c r="I60" s="153"/>
      <c r="J60" s="153"/>
      <c r="K60" s="153"/>
      <c r="L60" s="153"/>
      <c r="M60" s="153"/>
      <c r="N60" s="153"/>
      <c r="O60" s="153"/>
      <c r="P60" s="153"/>
      <c r="Q60" s="153"/>
      <c r="R60" s="153"/>
      <c r="S60" s="153"/>
      <c r="T60" s="153"/>
      <c r="U60" s="154"/>
      <c r="V60" s="153"/>
      <c r="W60" s="145"/>
      <c r="X60" s="145"/>
      <c r="Y60" s="145"/>
      <c r="Z60" s="145"/>
      <c r="AA60" s="145"/>
      <c r="AB60" s="145"/>
      <c r="AC60" s="145"/>
      <c r="AD60" s="145"/>
      <c r="AE60" s="145"/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</row>
    <row r="61" spans="1:60" outlineLevel="1" x14ac:dyDescent="0.2">
      <c r="A61" s="146"/>
      <c r="B61" s="160"/>
      <c r="C61" s="201" t="s">
        <v>161</v>
      </c>
      <c r="D61" s="190"/>
      <c r="E61" s="190"/>
      <c r="F61" s="190"/>
      <c r="G61" s="191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4"/>
      <c r="V61" s="153"/>
      <c r="W61" s="145"/>
      <c r="X61" s="145"/>
      <c r="Y61" s="145"/>
      <c r="Z61" s="145"/>
      <c r="AA61" s="145"/>
      <c r="AB61" s="145"/>
      <c r="AC61" s="145"/>
      <c r="AD61" s="145"/>
      <c r="AE61" s="145"/>
      <c r="AF61" s="145"/>
      <c r="AG61" s="145"/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outlineLevel="1" x14ac:dyDescent="0.2">
      <c r="A62" s="146">
        <v>32</v>
      </c>
      <c r="B62" s="160">
        <v>210000032</v>
      </c>
      <c r="C62" s="201" t="s">
        <v>162</v>
      </c>
      <c r="D62" s="194" t="s">
        <v>105</v>
      </c>
      <c r="E62" s="192">
        <v>1</v>
      </c>
      <c r="F62" s="193"/>
      <c r="G62" s="189">
        <f t="shared" ref="G62:G70" si="3">SUM(E62*F62)</f>
        <v>0</v>
      </c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4"/>
      <c r="V62" s="153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</row>
    <row r="63" spans="1:60" outlineLevel="1" x14ac:dyDescent="0.2">
      <c r="A63" s="146">
        <v>33</v>
      </c>
      <c r="B63" s="160">
        <v>210000033</v>
      </c>
      <c r="C63" s="202" t="s">
        <v>127</v>
      </c>
      <c r="D63" s="194" t="s">
        <v>105</v>
      </c>
      <c r="E63" s="192">
        <v>1</v>
      </c>
      <c r="F63" s="193"/>
      <c r="G63" s="189">
        <f t="shared" si="3"/>
        <v>0</v>
      </c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4"/>
      <c r="V63" s="153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outlineLevel="1" x14ac:dyDescent="0.2">
      <c r="A64" s="146">
        <v>34</v>
      </c>
      <c r="B64" s="160">
        <v>210000034</v>
      </c>
      <c r="C64" s="201" t="s">
        <v>163</v>
      </c>
      <c r="D64" s="187" t="s">
        <v>105</v>
      </c>
      <c r="E64" s="192">
        <v>1</v>
      </c>
      <c r="F64" s="189"/>
      <c r="G64" s="189">
        <f t="shared" si="3"/>
        <v>0</v>
      </c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  <c r="U64" s="154"/>
      <c r="V64" s="153"/>
      <c r="W64" s="145"/>
      <c r="X64" s="145"/>
      <c r="Y64" s="145"/>
      <c r="Z64" s="145"/>
      <c r="AA64" s="145"/>
      <c r="AB64" s="145"/>
      <c r="AC64" s="145"/>
      <c r="AD64" s="145"/>
      <c r="AE64" s="145"/>
      <c r="AF64" s="145"/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</row>
    <row r="65" spans="1:60" outlineLevel="1" x14ac:dyDescent="0.2">
      <c r="A65" s="146">
        <v>35</v>
      </c>
      <c r="B65" s="160">
        <v>210000035</v>
      </c>
      <c r="C65" s="201" t="s">
        <v>164</v>
      </c>
      <c r="D65" s="187" t="s">
        <v>105</v>
      </c>
      <c r="E65" s="192">
        <v>1</v>
      </c>
      <c r="F65" s="189"/>
      <c r="G65" s="189">
        <f t="shared" si="3"/>
        <v>0</v>
      </c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4"/>
      <c r="V65" s="153"/>
      <c r="W65" s="145"/>
      <c r="X65" s="145"/>
      <c r="Y65" s="145"/>
      <c r="Z65" s="145"/>
      <c r="AA65" s="145"/>
      <c r="AB65" s="145"/>
      <c r="AC65" s="145"/>
      <c r="AD65" s="145"/>
      <c r="AE65" s="145"/>
      <c r="AF65" s="145"/>
      <c r="AG65" s="145"/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</row>
    <row r="66" spans="1:60" outlineLevel="1" x14ac:dyDescent="0.2">
      <c r="A66" s="146">
        <v>36</v>
      </c>
      <c r="B66" s="160">
        <v>210000036</v>
      </c>
      <c r="C66" s="201" t="s">
        <v>165</v>
      </c>
      <c r="D66" s="187" t="s">
        <v>105</v>
      </c>
      <c r="E66" s="192">
        <v>1</v>
      </c>
      <c r="F66" s="189"/>
      <c r="G66" s="189">
        <f t="shared" si="3"/>
        <v>0</v>
      </c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4"/>
      <c r="V66" s="153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</row>
    <row r="67" spans="1:60" outlineLevel="1" x14ac:dyDescent="0.2">
      <c r="A67" s="146">
        <v>37</v>
      </c>
      <c r="B67" s="160">
        <v>210000037</v>
      </c>
      <c r="C67" s="201" t="s">
        <v>166</v>
      </c>
      <c r="D67" s="187" t="s">
        <v>105</v>
      </c>
      <c r="E67" s="192">
        <v>1</v>
      </c>
      <c r="F67" s="189"/>
      <c r="G67" s="189">
        <f t="shared" si="3"/>
        <v>0</v>
      </c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4"/>
      <c r="V67" s="153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</row>
    <row r="68" spans="1:60" outlineLevel="1" x14ac:dyDescent="0.2">
      <c r="A68" s="146">
        <v>38</v>
      </c>
      <c r="B68" s="160">
        <v>210000038</v>
      </c>
      <c r="C68" s="200" t="s">
        <v>169</v>
      </c>
      <c r="D68" s="187" t="s">
        <v>105</v>
      </c>
      <c r="E68" s="188">
        <v>1</v>
      </c>
      <c r="F68" s="189"/>
      <c r="G68" s="189">
        <f t="shared" si="3"/>
        <v>0</v>
      </c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4"/>
      <c r="V68" s="153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outlineLevel="1" x14ac:dyDescent="0.2">
      <c r="A69" s="146">
        <v>39</v>
      </c>
      <c r="B69" s="160">
        <v>210000039</v>
      </c>
      <c r="C69" s="200" t="s">
        <v>200</v>
      </c>
      <c r="D69" s="187" t="s">
        <v>105</v>
      </c>
      <c r="E69" s="188">
        <v>1</v>
      </c>
      <c r="F69" s="189"/>
      <c r="G69" s="189">
        <f t="shared" si="3"/>
        <v>0</v>
      </c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4"/>
      <c r="V69" s="153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</row>
    <row r="70" spans="1:60" outlineLevel="1" x14ac:dyDescent="0.2">
      <c r="A70" s="146">
        <v>40</v>
      </c>
      <c r="B70" s="160">
        <v>210000040</v>
      </c>
      <c r="C70" s="200" t="s">
        <v>167</v>
      </c>
      <c r="D70" s="187" t="s">
        <v>105</v>
      </c>
      <c r="E70" s="188">
        <v>1</v>
      </c>
      <c r="F70" s="189"/>
      <c r="G70" s="189">
        <f t="shared" si="3"/>
        <v>0</v>
      </c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4"/>
      <c r="V70" s="153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</row>
    <row r="71" spans="1:60" x14ac:dyDescent="0.2">
      <c r="A71" s="148" t="s">
        <v>100</v>
      </c>
      <c r="B71" s="148" t="s">
        <v>69</v>
      </c>
      <c r="C71" s="159" t="s">
        <v>184</v>
      </c>
      <c r="D71" s="150"/>
      <c r="E71" s="152"/>
      <c r="F71" s="155"/>
      <c r="G71" s="155">
        <f>SUM(G72:G75)</f>
        <v>0</v>
      </c>
      <c r="H71" s="155"/>
      <c r="I71" s="155" t="e">
        <f>SUM(#REF!)</f>
        <v>#REF!</v>
      </c>
      <c r="J71" s="155"/>
      <c r="K71" s="155" t="e">
        <f>SUM(#REF!)</f>
        <v>#REF!</v>
      </c>
      <c r="L71" s="155"/>
      <c r="M71" s="155" t="e">
        <f>SUM(#REF!)</f>
        <v>#REF!</v>
      </c>
      <c r="N71" s="155"/>
      <c r="O71" s="155" t="e">
        <f>SUM(#REF!)</f>
        <v>#REF!</v>
      </c>
      <c r="P71" s="155"/>
      <c r="Q71" s="155" t="e">
        <f>SUM(#REF!)</f>
        <v>#REF!</v>
      </c>
      <c r="R71" s="155"/>
      <c r="S71" s="155"/>
      <c r="T71" s="155"/>
      <c r="U71" s="156" t="e">
        <f>SUM(#REF!)</f>
        <v>#REF!</v>
      </c>
      <c r="V71" s="155"/>
      <c r="AG71" t="s">
        <v>101</v>
      </c>
    </row>
    <row r="72" spans="1:60" x14ac:dyDescent="0.2">
      <c r="A72" s="146">
        <v>41</v>
      </c>
      <c r="B72" s="160" t="s">
        <v>198</v>
      </c>
      <c r="C72" s="205" t="s">
        <v>185</v>
      </c>
      <c r="D72" s="187" t="s">
        <v>105</v>
      </c>
      <c r="E72" s="188">
        <v>2</v>
      </c>
      <c r="F72" s="189"/>
      <c r="G72" s="189">
        <f>SUM(E72*F72)</f>
        <v>0</v>
      </c>
      <c r="H72" s="208"/>
      <c r="I72" s="208"/>
      <c r="J72" s="208"/>
      <c r="K72" s="208"/>
      <c r="L72" s="208"/>
      <c r="M72" s="208"/>
      <c r="N72" s="208"/>
      <c r="O72" s="208"/>
      <c r="P72" s="208"/>
      <c r="Q72" s="208"/>
      <c r="R72" s="208"/>
      <c r="S72" s="208"/>
      <c r="T72" s="208"/>
      <c r="U72" s="209"/>
      <c r="V72" s="208"/>
    </row>
    <row r="73" spans="1:60" x14ac:dyDescent="0.2">
      <c r="A73" s="146">
        <v>42</v>
      </c>
      <c r="B73" s="160" t="s">
        <v>199</v>
      </c>
      <c r="C73" s="205" t="s">
        <v>186</v>
      </c>
      <c r="D73" s="187" t="s">
        <v>105</v>
      </c>
      <c r="E73" s="188">
        <v>2</v>
      </c>
      <c r="F73" s="189"/>
      <c r="G73" s="189">
        <f>SUM(E73*F73)</f>
        <v>0</v>
      </c>
      <c r="H73" s="208"/>
      <c r="I73" s="208"/>
      <c r="J73" s="208"/>
      <c r="K73" s="208"/>
      <c r="L73" s="208"/>
      <c r="M73" s="208"/>
      <c r="N73" s="208"/>
      <c r="O73" s="208"/>
      <c r="P73" s="208"/>
      <c r="Q73" s="208"/>
      <c r="R73" s="208"/>
      <c r="S73" s="208"/>
      <c r="T73" s="208"/>
      <c r="U73" s="209"/>
      <c r="V73" s="208"/>
    </row>
    <row r="74" spans="1:60" x14ac:dyDescent="0.2">
      <c r="A74" s="146">
        <v>43</v>
      </c>
      <c r="B74" s="160" t="s">
        <v>201</v>
      </c>
      <c r="C74" s="205" t="s">
        <v>187</v>
      </c>
      <c r="D74" s="187" t="s">
        <v>105</v>
      </c>
      <c r="E74" s="188">
        <v>2</v>
      </c>
      <c r="F74" s="189"/>
      <c r="G74" s="189">
        <f>SUM(E74*F74)</f>
        <v>0</v>
      </c>
      <c r="H74" s="208"/>
      <c r="I74" s="208"/>
      <c r="J74" s="208"/>
      <c r="K74" s="208"/>
      <c r="L74" s="208"/>
      <c r="M74" s="208"/>
      <c r="N74" s="208"/>
      <c r="O74" s="208"/>
      <c r="P74" s="208"/>
      <c r="Q74" s="208"/>
      <c r="R74" s="208"/>
      <c r="S74" s="208"/>
      <c r="T74" s="208"/>
      <c r="U74" s="209"/>
      <c r="V74" s="208"/>
    </row>
    <row r="75" spans="1:60" x14ac:dyDescent="0.2">
      <c r="A75" s="146">
        <v>44</v>
      </c>
      <c r="B75" s="160" t="s">
        <v>202</v>
      </c>
      <c r="C75" s="205" t="s">
        <v>183</v>
      </c>
      <c r="D75" s="187" t="s">
        <v>105</v>
      </c>
      <c r="E75" s="188">
        <v>2</v>
      </c>
      <c r="F75" s="189"/>
      <c r="G75" s="189">
        <f>SUM(E75*F75)</f>
        <v>0</v>
      </c>
      <c r="H75" s="208"/>
      <c r="I75" s="208"/>
      <c r="J75" s="208"/>
      <c r="K75" s="208"/>
      <c r="L75" s="208"/>
      <c r="M75" s="208"/>
      <c r="N75" s="208"/>
      <c r="O75" s="208"/>
      <c r="P75" s="208"/>
      <c r="Q75" s="208"/>
      <c r="R75" s="208"/>
      <c r="S75" s="208"/>
      <c r="T75" s="208"/>
      <c r="U75" s="209"/>
      <c r="V75" s="208"/>
    </row>
    <row r="76" spans="1:60" x14ac:dyDescent="0.2">
      <c r="A76" s="148" t="s">
        <v>100</v>
      </c>
      <c r="B76" s="148" t="s">
        <v>71</v>
      </c>
      <c r="C76" s="159" t="s">
        <v>73</v>
      </c>
      <c r="D76" s="150"/>
      <c r="E76" s="152"/>
      <c r="F76" s="155"/>
      <c r="G76" s="155">
        <f>SUMIF(AG77:AG81,"&lt;&gt;NOR",G77:G81)</f>
        <v>0</v>
      </c>
      <c r="H76" s="155"/>
      <c r="I76" s="155">
        <f>SUM(I77:I81)</f>
        <v>890</v>
      </c>
      <c r="J76" s="155"/>
      <c r="K76" s="155">
        <f>SUM(K77:K81)</f>
        <v>380</v>
      </c>
      <c r="L76" s="155"/>
      <c r="M76" s="155">
        <f>SUM(M77:M81)</f>
        <v>0</v>
      </c>
      <c r="N76" s="155"/>
      <c r="O76" s="155">
        <f>SUM(O77:O81)</f>
        <v>0</v>
      </c>
      <c r="P76" s="155"/>
      <c r="Q76" s="155">
        <f>SUM(Q77:Q81)</f>
        <v>0</v>
      </c>
      <c r="R76" s="155"/>
      <c r="S76" s="155"/>
      <c r="T76" s="155"/>
      <c r="U76" s="156">
        <f>SUM(U77:U81)</f>
        <v>0</v>
      </c>
      <c r="V76" s="155"/>
      <c r="AG76" t="s">
        <v>101</v>
      </c>
    </row>
    <row r="77" spans="1:60" outlineLevel="1" x14ac:dyDescent="0.2">
      <c r="A77" s="146">
        <v>45</v>
      </c>
      <c r="B77" s="160">
        <v>210000045</v>
      </c>
      <c r="C77" s="199" t="s">
        <v>172</v>
      </c>
      <c r="D77" s="149" t="s">
        <v>104</v>
      </c>
      <c r="E77" s="151">
        <v>10</v>
      </c>
      <c r="F77" s="153"/>
      <c r="G77" s="153">
        <f t="shared" ref="G77:G81" si="4">SUM(E77*F77)</f>
        <v>0</v>
      </c>
      <c r="H77" s="153">
        <v>19</v>
      </c>
      <c r="I77" s="153">
        <f>ROUND(E77*H77,2)</f>
        <v>190</v>
      </c>
      <c r="J77" s="153">
        <v>10</v>
      </c>
      <c r="K77" s="153">
        <f>ROUND(E77*J77,2)</f>
        <v>100</v>
      </c>
      <c r="L77" s="153">
        <v>21</v>
      </c>
      <c r="M77" s="153">
        <f>G77*(1+L77/100)</f>
        <v>0</v>
      </c>
      <c r="N77" s="153">
        <v>0</v>
      </c>
      <c r="O77" s="153">
        <f>ROUND(E77*N77,2)</f>
        <v>0</v>
      </c>
      <c r="P77" s="153">
        <v>0</v>
      </c>
      <c r="Q77" s="153">
        <f>ROUND(E77*P77,2)</f>
        <v>0</v>
      </c>
      <c r="R77" s="153"/>
      <c r="S77" s="153" t="s">
        <v>102</v>
      </c>
      <c r="T77" s="153">
        <v>0</v>
      </c>
      <c r="U77" s="154">
        <f>ROUND(E77*T77,2)</f>
        <v>0</v>
      </c>
      <c r="V77" s="153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 t="s">
        <v>103</v>
      </c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outlineLevel="1" x14ac:dyDescent="0.2">
      <c r="A78" s="146">
        <v>46</v>
      </c>
      <c r="B78" s="160">
        <v>210000046</v>
      </c>
      <c r="C78" s="199" t="s">
        <v>174</v>
      </c>
      <c r="D78" s="182" t="s">
        <v>104</v>
      </c>
      <c r="E78" s="151">
        <v>28</v>
      </c>
      <c r="F78" s="153"/>
      <c r="G78" s="153">
        <f t="shared" si="4"/>
        <v>0</v>
      </c>
      <c r="H78" s="153">
        <v>25</v>
      </c>
      <c r="I78" s="153">
        <f>ROUND(E78*H78,2)</f>
        <v>700</v>
      </c>
      <c r="J78" s="153">
        <v>10</v>
      </c>
      <c r="K78" s="153">
        <f>ROUND(E78*J78,2)</f>
        <v>280</v>
      </c>
      <c r="L78" s="153">
        <v>21</v>
      </c>
      <c r="M78" s="153">
        <f>G78*(1+L78/100)</f>
        <v>0</v>
      </c>
      <c r="N78" s="153">
        <v>0</v>
      </c>
      <c r="O78" s="153">
        <f>ROUND(E78*N78,2)</f>
        <v>0</v>
      </c>
      <c r="P78" s="153">
        <v>0</v>
      </c>
      <c r="Q78" s="153">
        <f>ROUND(E78*P78,2)</f>
        <v>0</v>
      </c>
      <c r="R78" s="153"/>
      <c r="S78" s="153" t="s">
        <v>102</v>
      </c>
      <c r="T78" s="153">
        <v>0</v>
      </c>
      <c r="U78" s="154">
        <f>ROUND(E78*T78,2)</f>
        <v>0</v>
      </c>
      <c r="V78" s="153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 t="s">
        <v>103</v>
      </c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outlineLevel="1" x14ac:dyDescent="0.2">
      <c r="A79" s="146">
        <v>47</v>
      </c>
      <c r="B79" s="160">
        <v>210000047</v>
      </c>
      <c r="C79" s="199" t="s">
        <v>137</v>
      </c>
      <c r="D79" s="149" t="s">
        <v>105</v>
      </c>
      <c r="E79" s="151">
        <v>1</v>
      </c>
      <c r="F79" s="153"/>
      <c r="G79" s="153">
        <f t="shared" si="4"/>
        <v>0</v>
      </c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53"/>
      <c r="T79" s="153"/>
      <c r="U79" s="154"/>
      <c r="V79" s="153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1" x14ac:dyDescent="0.2">
      <c r="A80" s="146">
        <v>48</v>
      </c>
      <c r="B80" s="160">
        <v>210000048</v>
      </c>
      <c r="C80" s="199" t="s">
        <v>138</v>
      </c>
      <c r="D80" s="149" t="s">
        <v>105</v>
      </c>
      <c r="E80" s="151">
        <v>2</v>
      </c>
      <c r="F80" s="153"/>
      <c r="G80" s="153">
        <f t="shared" si="4"/>
        <v>0</v>
      </c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53"/>
      <c r="T80" s="153"/>
      <c r="U80" s="154"/>
      <c r="V80" s="153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1" x14ac:dyDescent="0.2">
      <c r="A81" s="146">
        <v>49</v>
      </c>
      <c r="B81" s="160">
        <v>210000049</v>
      </c>
      <c r="C81" s="199" t="s">
        <v>115</v>
      </c>
      <c r="D81" s="149" t="s">
        <v>105</v>
      </c>
      <c r="E81" s="151">
        <v>1</v>
      </c>
      <c r="F81" s="153"/>
      <c r="G81" s="153">
        <f t="shared" si="4"/>
        <v>0</v>
      </c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53"/>
      <c r="T81" s="153"/>
      <c r="U81" s="154"/>
      <c r="V81" s="153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x14ac:dyDescent="0.2">
      <c r="A82" s="148" t="s">
        <v>100</v>
      </c>
      <c r="B82" s="148" t="s">
        <v>72</v>
      </c>
      <c r="C82" s="159" t="s">
        <v>74</v>
      </c>
      <c r="D82" s="150"/>
      <c r="E82" s="152"/>
      <c r="F82" s="155"/>
      <c r="G82" s="155">
        <f>SUMIF(AG83:AG90,"&lt;&gt;NOR",G83:G90)</f>
        <v>0</v>
      </c>
      <c r="H82" s="155"/>
      <c r="I82" s="155">
        <f>SUM(I83:I90)</f>
        <v>0</v>
      </c>
      <c r="J82" s="155"/>
      <c r="K82" s="155">
        <f>SUM(K83:K90)</f>
        <v>48800</v>
      </c>
      <c r="L82" s="155"/>
      <c r="M82" s="155">
        <f>SUM(M83:M90)</f>
        <v>0</v>
      </c>
      <c r="N82" s="155"/>
      <c r="O82" s="155">
        <f>SUM(O83:O90)</f>
        <v>0</v>
      </c>
      <c r="P82" s="155"/>
      <c r="Q82" s="155">
        <f>SUM(Q83:Q90)</f>
        <v>0</v>
      </c>
      <c r="R82" s="155"/>
      <c r="S82" s="155"/>
      <c r="T82" s="155"/>
      <c r="U82" s="156">
        <f>SUM(U83:U90)</f>
        <v>0</v>
      </c>
      <c r="V82" s="155"/>
      <c r="AG82" t="s">
        <v>101</v>
      </c>
    </row>
    <row r="83" spans="1:60" outlineLevel="1" x14ac:dyDescent="0.2">
      <c r="A83" s="146">
        <v>50</v>
      </c>
      <c r="B83" s="160">
        <v>210000050</v>
      </c>
      <c r="C83" s="158" t="s">
        <v>112</v>
      </c>
      <c r="D83" s="149" t="s">
        <v>113</v>
      </c>
      <c r="E83" s="151">
        <v>1</v>
      </c>
      <c r="F83" s="153"/>
      <c r="G83" s="153">
        <f t="shared" ref="G83:G90" si="5">SUM(E83*F83)</f>
        <v>0</v>
      </c>
      <c r="H83" s="153">
        <v>0</v>
      </c>
      <c r="I83" s="153">
        <f>ROUND(E83*H83,2)</f>
        <v>0</v>
      </c>
      <c r="J83" s="153">
        <v>42600</v>
      </c>
      <c r="K83" s="153">
        <f>ROUND(E83*J83,2)</f>
        <v>42600</v>
      </c>
      <c r="L83" s="153">
        <v>21</v>
      </c>
      <c r="M83" s="153">
        <f>G83*(1+L83/100)</f>
        <v>0</v>
      </c>
      <c r="N83" s="153">
        <v>0</v>
      </c>
      <c r="O83" s="153">
        <f>ROUND(E83*N83,2)</f>
        <v>0</v>
      </c>
      <c r="P83" s="153">
        <v>0</v>
      </c>
      <c r="Q83" s="153">
        <f>ROUND(E83*P83,2)</f>
        <v>0</v>
      </c>
      <c r="R83" s="153"/>
      <c r="S83" s="153" t="s">
        <v>102</v>
      </c>
      <c r="T83" s="153">
        <v>0</v>
      </c>
      <c r="U83" s="154">
        <f>ROUND(E83*T83,2)</f>
        <v>0</v>
      </c>
      <c r="V83" s="153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 t="s">
        <v>103</v>
      </c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ht="12.2" customHeight="1" outlineLevel="1" x14ac:dyDescent="0.2">
      <c r="A84" s="146">
        <v>51</v>
      </c>
      <c r="B84" s="160">
        <v>210000051</v>
      </c>
      <c r="C84" s="158" t="s">
        <v>121</v>
      </c>
      <c r="D84" s="149" t="s">
        <v>113</v>
      </c>
      <c r="E84" s="151">
        <v>1</v>
      </c>
      <c r="F84" s="153"/>
      <c r="G84" s="153">
        <f t="shared" si="5"/>
        <v>0</v>
      </c>
      <c r="H84" s="153">
        <v>0</v>
      </c>
      <c r="I84" s="153">
        <f>ROUND(E84*H84,2)</f>
        <v>0</v>
      </c>
      <c r="J84" s="153">
        <v>6200</v>
      </c>
      <c r="K84" s="153">
        <f>ROUND(E84*J84,2)</f>
        <v>6200</v>
      </c>
      <c r="L84" s="153">
        <v>21</v>
      </c>
      <c r="M84" s="153">
        <f>G84*(1+L84/100)</f>
        <v>0</v>
      </c>
      <c r="N84" s="153">
        <v>0</v>
      </c>
      <c r="O84" s="153">
        <f>ROUND(E84*N84,2)</f>
        <v>0</v>
      </c>
      <c r="P84" s="153">
        <v>0</v>
      </c>
      <c r="Q84" s="153">
        <f>ROUND(E84*P84,2)</f>
        <v>0</v>
      </c>
      <c r="R84" s="153"/>
      <c r="S84" s="153" t="s">
        <v>111</v>
      </c>
      <c r="T84" s="153">
        <v>0</v>
      </c>
      <c r="U84" s="154">
        <f>ROUND(E84*T84,2)</f>
        <v>0</v>
      </c>
      <c r="V84" s="153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 t="s">
        <v>114</v>
      </c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outlineLevel="1" x14ac:dyDescent="0.2">
      <c r="A85" s="146">
        <v>52</v>
      </c>
      <c r="B85" s="160">
        <v>210000052</v>
      </c>
      <c r="C85" s="158" t="s">
        <v>120</v>
      </c>
      <c r="D85" s="149" t="s">
        <v>113</v>
      </c>
      <c r="E85" s="151">
        <v>1</v>
      </c>
      <c r="F85" s="153"/>
      <c r="G85" s="153">
        <f t="shared" si="5"/>
        <v>0</v>
      </c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4"/>
      <c r="V85" s="153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 outlineLevel="1" x14ac:dyDescent="0.2">
      <c r="A86" s="146">
        <v>53</v>
      </c>
      <c r="B86" s="160">
        <v>210000053</v>
      </c>
      <c r="C86" s="161" t="s">
        <v>117</v>
      </c>
      <c r="D86" s="149" t="s">
        <v>113</v>
      </c>
      <c r="E86" s="162">
        <v>1</v>
      </c>
      <c r="F86" s="153"/>
      <c r="G86" s="153">
        <f t="shared" si="5"/>
        <v>0</v>
      </c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4"/>
      <c r="V86" s="153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x14ac:dyDescent="0.2">
      <c r="A87" s="146">
        <v>54</v>
      </c>
      <c r="B87" s="160">
        <v>210000054</v>
      </c>
      <c r="C87" s="161" t="s">
        <v>119</v>
      </c>
      <c r="D87" s="149" t="s">
        <v>106</v>
      </c>
      <c r="E87" s="163">
        <v>10</v>
      </c>
      <c r="F87" s="153"/>
      <c r="G87" s="153">
        <f t="shared" si="5"/>
        <v>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AE87">
        <v>15</v>
      </c>
      <c r="AF87">
        <v>21</v>
      </c>
    </row>
    <row r="88" spans="1:60" x14ac:dyDescent="0.2">
      <c r="A88" s="146">
        <v>55</v>
      </c>
      <c r="B88" s="160">
        <v>210000055</v>
      </c>
      <c r="C88" s="161" t="s">
        <v>116</v>
      </c>
      <c r="D88" s="149" t="s">
        <v>106</v>
      </c>
      <c r="E88" s="163">
        <v>8</v>
      </c>
      <c r="F88" s="153"/>
      <c r="G88" s="153">
        <f t="shared" si="5"/>
        <v>0</v>
      </c>
    </row>
    <row r="89" spans="1:60" x14ac:dyDescent="0.2">
      <c r="A89" s="146">
        <v>56</v>
      </c>
      <c r="B89" s="160">
        <v>210000056</v>
      </c>
      <c r="C89" s="206" t="s">
        <v>176</v>
      </c>
      <c r="D89" s="187" t="s">
        <v>105</v>
      </c>
      <c r="E89" s="192">
        <v>1</v>
      </c>
      <c r="F89" s="189"/>
      <c r="G89" s="189">
        <f t="shared" si="5"/>
        <v>0</v>
      </c>
    </row>
    <row r="90" spans="1:60" x14ac:dyDescent="0.2">
      <c r="A90" s="211">
        <v>57</v>
      </c>
      <c r="B90" s="212">
        <v>210000057</v>
      </c>
      <c r="C90" s="210" t="s">
        <v>118</v>
      </c>
      <c r="D90" s="164" t="s">
        <v>106</v>
      </c>
      <c r="E90" s="165">
        <v>24</v>
      </c>
      <c r="F90" s="157"/>
      <c r="G90" s="157">
        <f t="shared" si="5"/>
        <v>0</v>
      </c>
    </row>
    <row r="91" spans="1:60" x14ac:dyDescent="0.2">
      <c r="D91" s="11"/>
    </row>
    <row r="92" spans="1:60" x14ac:dyDescent="0.2">
      <c r="D92" s="11"/>
    </row>
    <row r="93" spans="1:60" x14ac:dyDescent="0.2">
      <c r="D93" s="11"/>
    </row>
    <row r="94" spans="1:60" x14ac:dyDescent="0.2">
      <c r="D94" s="11"/>
    </row>
    <row r="95" spans="1:60" x14ac:dyDescent="0.2">
      <c r="D95" s="11"/>
    </row>
    <row r="96" spans="1:60" x14ac:dyDescent="0.2">
      <c r="D96" s="11"/>
    </row>
    <row r="97" spans="4:4" x14ac:dyDescent="0.2">
      <c r="D97" s="11"/>
    </row>
    <row r="98" spans="4:4" x14ac:dyDescent="0.2">
      <c r="D98" s="11"/>
    </row>
    <row r="99" spans="4:4" x14ac:dyDescent="0.2">
      <c r="D99" s="11"/>
    </row>
    <row r="100" spans="4:4" x14ac:dyDescent="0.2">
      <c r="D100" s="11"/>
    </row>
    <row r="101" spans="4:4" x14ac:dyDescent="0.2">
      <c r="D101" s="11"/>
    </row>
    <row r="102" spans="4:4" x14ac:dyDescent="0.2">
      <c r="D102" s="11"/>
    </row>
    <row r="103" spans="4:4" x14ac:dyDescent="0.2">
      <c r="D103" s="11"/>
    </row>
    <row r="104" spans="4:4" x14ac:dyDescent="0.2">
      <c r="D104" s="11"/>
    </row>
    <row r="105" spans="4:4" x14ac:dyDescent="0.2">
      <c r="D105" s="11"/>
    </row>
    <row r="106" spans="4:4" x14ac:dyDescent="0.2">
      <c r="D106" s="11"/>
    </row>
    <row r="107" spans="4:4" x14ac:dyDescent="0.2">
      <c r="D107" s="11"/>
    </row>
    <row r="108" spans="4:4" x14ac:dyDescent="0.2">
      <c r="D108" s="11"/>
    </row>
    <row r="109" spans="4:4" x14ac:dyDescent="0.2">
      <c r="D109" s="11"/>
    </row>
    <row r="110" spans="4:4" x14ac:dyDescent="0.2">
      <c r="D110" s="11"/>
    </row>
    <row r="111" spans="4:4" x14ac:dyDescent="0.2">
      <c r="D111" s="11"/>
    </row>
    <row r="112" spans="4:4" x14ac:dyDescent="0.2">
      <c r="D112" s="11"/>
    </row>
    <row r="113" spans="4:4" x14ac:dyDescent="0.2">
      <c r="D113" s="11"/>
    </row>
    <row r="114" spans="4:4" x14ac:dyDescent="0.2">
      <c r="D114" s="11"/>
    </row>
    <row r="115" spans="4:4" x14ac:dyDescent="0.2">
      <c r="D115" s="11"/>
    </row>
    <row r="116" spans="4:4" x14ac:dyDescent="0.2">
      <c r="D116" s="11"/>
    </row>
    <row r="117" spans="4:4" x14ac:dyDescent="0.2">
      <c r="D117" s="11"/>
    </row>
    <row r="118" spans="4:4" x14ac:dyDescent="0.2">
      <c r="D118" s="11"/>
    </row>
    <row r="119" spans="4:4" x14ac:dyDescent="0.2">
      <c r="D119" s="11"/>
    </row>
    <row r="120" spans="4:4" x14ac:dyDescent="0.2">
      <c r="D120" s="11"/>
    </row>
    <row r="121" spans="4:4" x14ac:dyDescent="0.2">
      <c r="D121" s="11"/>
    </row>
    <row r="122" spans="4:4" x14ac:dyDescent="0.2">
      <c r="D122" s="11"/>
    </row>
    <row r="123" spans="4:4" x14ac:dyDescent="0.2">
      <c r="D123" s="11"/>
    </row>
    <row r="124" spans="4:4" x14ac:dyDescent="0.2">
      <c r="D124" s="11"/>
    </row>
    <row r="125" spans="4:4" x14ac:dyDescent="0.2">
      <c r="D125" s="11"/>
    </row>
    <row r="126" spans="4:4" x14ac:dyDescent="0.2">
      <c r="D126" s="11"/>
    </row>
    <row r="127" spans="4:4" x14ac:dyDescent="0.2">
      <c r="D127" s="11"/>
    </row>
    <row r="128" spans="4:4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</sheetData>
  <mergeCells count="4">
    <mergeCell ref="A1:G1"/>
    <mergeCell ref="C2:G2"/>
    <mergeCell ref="C3:G3"/>
    <mergeCell ref="C4:G4"/>
  </mergeCells>
  <phoneticPr fontId="40" type="noConversion"/>
  <pageMargins left="0.59055118110236204" right="0.23622047244094502" top="0.78740157499999996" bottom="0.78740157499999996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2019-11-08T12:38:51Z</dcterms:created>
  <dcterms:modified xsi:type="dcterms:W3CDTF">2024-01-24T07:22:24Z</dcterms:modified>
</cp:coreProperties>
</file>