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Táborského nábřeží –..." sheetId="2" r:id="rId2"/>
    <sheet name="02 - Vedlejší a ostatní n..." sheetId="3" r:id="rId3"/>
  </sheets>
  <definedNames>
    <definedName name="_xlnm.Print_Area" localSheetId="0">'Rekapitulace stavby'!$D$4:$AO$76,'Rekapitulace stavby'!$C$82:$AQ$97</definedName>
    <definedName name="_xlnm._FilterDatabase" localSheetId="1" hidden="1">'01 - Táborského nábřeží –...'!$C$124:$K$299</definedName>
    <definedName name="_xlnm.Print_Area" localSheetId="1">'01 - Táborského nábřeží –...'!$C$4:$J$76,'01 - Táborského nábřeží –...'!$C$82:$J$106,'01 - Táborského nábřeží –...'!$C$112:$T$299</definedName>
    <definedName name="_xlnm._FilterDatabase" localSheetId="2" hidden="1">'02 - Vedlejší a ostatní n...'!$C$117:$K$183</definedName>
    <definedName name="_xlnm.Print_Area" localSheetId="2">'02 - Vedlejší a ostatní n...'!$C$4:$J$76,'02 - Vedlejší a ostatní n...'!$C$82:$J$99,'02 - Vedlejší a ostatní n...'!$C$105:$T$183</definedName>
    <definedName name="_xlnm.Print_Titles" localSheetId="0">'Rekapitulace stavby'!$92:$92</definedName>
    <definedName name="_xlnm.Print_Titles" localSheetId="1">'01 - Táborského nábřeží –...'!$124:$124</definedName>
    <definedName name="_xlnm.Print_Titles" localSheetId="2">'02 - Vedlejší a ostatní n...'!$117:$117</definedName>
  </definedNames>
  <calcPr fullCalcOnLoad="1"/>
</workbook>
</file>

<file path=xl/sharedStrings.xml><?xml version="1.0" encoding="utf-8"?>
<sst xmlns="http://schemas.openxmlformats.org/spreadsheetml/2006/main" count="2901" uniqueCount="472">
  <si>
    <t>Export Komplet</t>
  </si>
  <si>
    <t/>
  </si>
  <si>
    <t>2.0</t>
  </si>
  <si>
    <t>False</t>
  </si>
  <si>
    <t>{0562b403-a57a-4eb4-9d62-079bbc7189f3}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</si>
  <si>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</si>
  <si>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</si>
  <si>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</si>
  <si>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</si>
  <si>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</si>
  <si>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</si>
  <si>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</si>
  <si>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</si>
  <si>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</si>
  <si>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20160382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</si>
  <si>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</si>
  <si>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</si>
  <si>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Táborského nábřeží – oprava komunikace</t>
  </si>
  <si>
    <t>KSO:</t>
  </si>
  <si>
    <t>CC-CZ:</t>
  </si>
  <si>
    <t>Místo:</t>
  </si>
  <si>
    <t>ulice Táborského Nábřeží</t>
  </si>
  <si>
    <t>Datum:</t>
  </si>
  <si>
    <t>26. 9. 2023</t>
  </si>
  <si>
    <t>Zadavatel:</t>
  </si>
  <si>
    <t>IČ:</t>
  </si>
  <si>
    <t>Brněnské komunikace a.s., Renneská tř. 787, Brno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</si>
  <si>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</si>
  <si>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</si>
  <si>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</si>
  <si>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</si>
  <si>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</si>
  <si>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</si>
  <si>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</si>
  <si>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</si>
  <si>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</si>
  <si>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</si>
  <si>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</si>
  <si>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</si>
  <si>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</si>
  <si>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</si>
  <si>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</si>
  <si>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</si>
  <si>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</si>
  <si>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</si>
  <si>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</si>
  <si>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</si>
  <si>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</si>
  <si>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</si>
  <si>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</si>
  <si>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</si>
  <si>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</si>
  <si>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</si>
  <si>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</si>
  <si>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</si>
  <si>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</si>
  <si>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</si>
  <si>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</si>
  <si>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</si>
  <si>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</si>
  <si>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</si>
  <si>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</si>
  <si>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</si>
  <si>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</si>
  <si>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</si>
  <si>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</si>
  <si>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</si>
  <si>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</si>
  <si>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</si>
  <si>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</si>
  <si>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</si>
  <si>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</si>
  <si>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</si>
  <si>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</si>
  <si>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</si>
  <si>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</si>
  <si>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</si>
  <si>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</si>
  <si>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</si>
  <si>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</si>
  <si>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</si>
  <si>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</si>
  <si>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</si>
  <si>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</si>
  <si>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</si>
  <si>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</si>
  <si>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</si>
  <si>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{b2a1dade-d862-494c-8eea-6f4993e2f185}</t>
  </si>
  <si>
    <t>2</t>
  </si>
  <si>
    <t>02</t>
  </si>
  <si>
    <t>Vedlejší a ostatní náklady</t>
  </si>
  <si>
    <t>{75ebf374-1096-482f-b878-cc9dcd4242b6}</t>
  </si>
  <si>
    <t>KRYCÍ LIST SOUPISU PRACÍ</t>
  </si>
  <si>
    <t>Objekt:</t>
  </si>
  <si>
    <t>01 - Táborského nábřeží –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</si>
  <si>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</si>
  <si>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</si>
  <si>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</si>
  <si>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</si>
  <si>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</si>
  <si>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</si>
  <si>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</si>
  <si>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</si>
  <si>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</si>
  <si>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</si>
  <si>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</si>
  <si>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</si>
  <si>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</si>
  <si>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</si>
  <si>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</si>
  <si>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</si>
  <si>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</si>
  <si>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</si>
  <si>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</si>
  <si>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</si>
  <si>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</si>
  <si>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</si>
  <si>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</si>
  <si>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</si>
  <si>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</si>
  <si>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</si>
  <si>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</si>
  <si>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</si>
  <si>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</si>
  <si>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</si>
  <si>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</si>
  <si>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</si>
  <si>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</si>
  <si>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</si>
  <si>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</si>
  <si>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2023 01</t>
  </si>
  <si>
    <t>4</t>
  </si>
  <si>
    <t>-2009858537</t>
  </si>
  <si>
    <t>P</t>
  </si>
  <si>
    <t>Poznámka k položce:
hmotnost sutě 0,29 t/m2</t>
  </si>
  <si>
    <t>VV</t>
  </si>
  <si>
    <t>D.2, D.4</t>
  </si>
  <si>
    <t>1291,16</t>
  </si>
  <si>
    <t xml:space="preserve">-135,85*2,74 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</si>
  <si>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</si>
  <si>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</si>
  <si>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</si>
  <si>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1033322898</t>
  </si>
  <si>
    <t>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</si>
  <si>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</si>
  <si>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</si>
  <si>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1424747948</t>
  </si>
  <si>
    <t>Poznámka k položce:
hmotnost sutě 0,625 t/m2</t>
  </si>
  <si>
    <t>(12,1+7,1)*0,3</t>
  </si>
  <si>
    <t>(3,3+2,3)*0,3</t>
  </si>
  <si>
    <t>113154323</t>
  </si>
  <si>
    <t>Frézování živičného podkladu nebo krytu s naložením na dopravní prostředek plochy přes 1 000 do 10 000 m2 bez překážek v trase pruhu šířky do 1 m, tloušťky vrstvy 50 mm</t>
  </si>
  <si>
    <t>748869143</t>
  </si>
  <si>
    <t>(12,1+7,1)*0,9</t>
  </si>
  <si>
    <t>(3,3+2,3)*0,9</t>
  </si>
  <si>
    <t>-135,85*(2,74+0,6+0,6) "místní asf</t>
  </si>
  <si>
    <t>5</t>
  </si>
  <si>
    <t>113154324</t>
  </si>
  <si>
    <t>Frézování živičného podkladu nebo krytu s naložením na dopravní prostředek plochy přes 1 000 do 10 000 m2 bez překážek v trase pruhu šířky do 1 m, tloušťky vrstvy 100 mm</t>
  </si>
  <si>
    <t>-436177770</t>
  </si>
  <si>
    <t>1291,16 "změřeno digitálně</t>
  </si>
  <si>
    <t>(12,1+7,1)*0,6</t>
  </si>
  <si>
    <t>(3,3+2,3)*0,6</t>
  </si>
  <si>
    <t>-135,85*(2,74+0,4+0,4)</t>
  </si>
  <si>
    <t>6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</si>
  <si>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</si>
  <si>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</si>
  <si>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</si>
  <si>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-2102174702</t>
  </si>
  <si>
    <t>126,0+6,13+143,6</t>
  </si>
  <si>
    <t xml:space="preserve">-17,52 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</si>
  <si>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</si>
  <si>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</si>
  <si>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</si>
  <si>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1554338986</t>
  </si>
  <si>
    <t>17,52</t>
  </si>
  <si>
    <t>8</t>
  </si>
  <si>
    <t>122452204</t>
  </si>
  <si>
    <t>Odkopávky a prokopávky nezapažené pro silnice a dálnice strojně v hornině třídy těžitelnosti II přes 100 do 500 m3</t>
  </si>
  <si>
    <t>m3</t>
  </si>
  <si>
    <t>-1475690147</t>
  </si>
  <si>
    <t>1291,15*0,3 " pro výměnu podloží</t>
  </si>
  <si>
    <t>1,2*149,5 "rozšíření výkopu pro podkladní vrstvy</t>
  </si>
  <si>
    <t>0,6*143,6 "rozšíření výkopu pro podkladní vrstvy</t>
  </si>
  <si>
    <t>9</t>
  </si>
  <si>
    <t>132251102</t>
  </si>
  <si>
    <t>Hloubení nezapažených rýh šířky do 800 mm strojně s urovnáním dna do předepsaného profilu a spádu v hornině třídy těžitelnosti I skupiny 3 přes 20 do 50 m3</t>
  </si>
  <si>
    <t>-901190224</t>
  </si>
  <si>
    <t>326,58*0,5*0,5 "pro drenáž</t>
  </si>
  <si>
    <t>10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</si>
  <si>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</si>
  <si>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</si>
  <si>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-1099096259</t>
  </si>
  <si>
    <t>přebytečná zemina na meziskládku a zpět</t>
  </si>
  <si>
    <t>75,48*2</t>
  </si>
  <si>
    <t>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</si>
  <si>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</si>
  <si>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</si>
  <si>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818982293</t>
  </si>
  <si>
    <t>přebytečná zemina</t>
  </si>
  <si>
    <t>81,645+652,905</t>
  </si>
  <si>
    <t>-75,84</t>
  </si>
  <si>
    <t>12</t>
  </si>
  <si>
    <t>167151112</t>
  </si>
  <si>
    <t>Nakládání, skládání a překládání neulehlého výkopku nebo sypaniny strojně nakládání, množství přes 100 m3, z hornin třídy těžitelnosti II, skupiny 4 a 5</t>
  </si>
  <si>
    <t>-1816696387</t>
  </si>
  <si>
    <t>zemina z meziskládky</t>
  </si>
  <si>
    <t>75,48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</si>
  <si>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</si>
  <si>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</si>
  <si>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</si>
  <si>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</si>
  <si>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-2001507265</t>
  </si>
  <si>
    <t>Poznámka k položce:
hmotnost zeminy 1,8 t/m3</t>
  </si>
  <si>
    <t>658,71*1,8</t>
  </si>
  <si>
    <t>14</t>
  </si>
  <si>
    <t>174151101</t>
  </si>
  <si>
    <t>Zásyp sypaninou z jakékoliv horniny strojně s uložením výkopku ve vrstvách se zhutněním jam, šachet, rýh nebo kolem objektů v těchto vykopávkách</t>
  </si>
  <si>
    <t>-253618701</t>
  </si>
  <si>
    <t>dosypání zeminy okolo obrubníků</t>
  </si>
  <si>
    <t>125,8*0,6</t>
  </si>
  <si>
    <t>181152302</t>
  </si>
  <si>
    <t>Úprava pláně na stavbách silnic a dálnic strojně v zářezech mimo skalních se zhutněním</t>
  </si>
  <si>
    <t>1428487545</t>
  </si>
  <si>
    <t>Zakládání</t>
  </si>
  <si>
    <t>16</t>
  </si>
  <si>
    <t>211561111</t>
  </si>
  <si>
    <t>Výplň kamenivem do rýh odvodňovacích žeber nebo trativodů bez zhutnění, s úpravou povrchu výplně kamenivem hrubým drceným frakce 4 až 16 mm</t>
  </si>
  <si>
    <t>425331579</t>
  </si>
  <si>
    <t>326,58*((0,6+0,3)/2*0,4)</t>
  </si>
  <si>
    <t>17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</si>
  <si>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</si>
  <si>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</si>
  <si>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969247431</t>
  </si>
  <si>
    <t>326,58</t>
  </si>
  <si>
    <t>Vodorovné konstrukce</t>
  </si>
  <si>
    <t>18</t>
  </si>
  <si>
    <t>451317777</t>
  </si>
  <si>
    <t>Podklad nebo lože pod dlažbu (přídlažbu) v ploše vodorovné nebo ve sklonu do 1:5, tloušťky od 50 do 100 mm z betonu prostého</t>
  </si>
  <si>
    <t>CS ÚRS 2022 02</t>
  </si>
  <si>
    <t>-438699521</t>
  </si>
  <si>
    <t>pod drenáž</t>
  </si>
  <si>
    <t>326,58*0,45</t>
  </si>
  <si>
    <t>Komunikace pozemní</t>
  </si>
  <si>
    <t>19</t>
  </si>
  <si>
    <t>564861111</t>
  </si>
  <si>
    <t>Podklad ze štěrkodrti ŠD s rozprostřením a zhutněním plochy přes 100 m2, po zhutnění tl. 200 mm</t>
  </si>
  <si>
    <t>1682179940</t>
  </si>
  <si>
    <t>2*141,46*0,52</t>
  </si>
  <si>
    <t>20</t>
  </si>
  <si>
    <t>564871116</t>
  </si>
  <si>
    <t>Podklad ze štěrkodrti ŠD s rozprostřením a zhutněním plochy přes 100 m2, po zhutnění tl. 300 mm</t>
  </si>
  <si>
    <t>125932290</t>
  </si>
  <si>
    <t>2*141,46*0,9</t>
  </si>
  <si>
    <t>565155111</t>
  </si>
  <si>
    <t>Asfaltový beton vrstva podkladní ACP 16 (obalované kamenivo střednězrnné - OKS) s rozprostřením a zhutněním v pruhu šířky přes 1,5 do 3 m, po zhutnění tl. 70 mm</t>
  </si>
  <si>
    <t>-1902616703</t>
  </si>
  <si>
    <t>22</t>
  </si>
  <si>
    <t>567132113</t>
  </si>
  <si>
    <t>Podklad ze směsi stmelené cementem SC bez dilatačních spár, s rozprostřením a zhutněním SC C 8/10 (KSC I), po zhutnění tl. 180 mm</t>
  </si>
  <si>
    <t>-1278758019</t>
  </si>
  <si>
    <t>23</t>
  </si>
  <si>
    <t>573111112</t>
  </si>
  <si>
    <t>Postřik infiltrační PI z asfaltu silničního s posypem kamenivem, v množství 1,00 kg/m2</t>
  </si>
  <si>
    <t>-1481896313</t>
  </si>
  <si>
    <t>24</t>
  </si>
  <si>
    <t>573211109</t>
  </si>
  <si>
    <t>Postřik spojovací PS bez posypu kamenivem z asfaltu silničního, v množství 0,50 kg/m2</t>
  </si>
  <si>
    <t>1767331639</t>
  </si>
  <si>
    <t>25</t>
  </si>
  <si>
    <t>577144121</t>
  </si>
  <si>
    <t>Asfaltový beton vrstva obrusná ACO 11 (ABS) s rozprostřením a se zhutněním z nemodifikovaného asfaltu v pruhu šířky přes 3 m tř. I, po zhutnění tl. 50 mm</t>
  </si>
  <si>
    <t>-119957155</t>
  </si>
  <si>
    <t>Trubní vedení</t>
  </si>
  <si>
    <t>26</t>
  </si>
  <si>
    <t>837311221</t>
  </si>
  <si>
    <t>Montáž kameninových tvarovek na potrubí z trub kameninových v otevřeném výkopu s integrovaným těsněním odbočných DN 150</t>
  </si>
  <si>
    <t>kus</t>
  </si>
  <si>
    <t>-881369545</t>
  </si>
  <si>
    <t>27</t>
  </si>
  <si>
    <t>M</t>
  </si>
  <si>
    <t>59711540</t>
  </si>
  <si>
    <t>odbočka kameninová glazovaná jednoduchá šikmá DN 150/150 pryžové těsnění (spojovací systém F/F) dl 500mm</t>
  </si>
  <si>
    <t>1978824636</t>
  </si>
  <si>
    <t>17,7339901477833*1,015 'Přepočtené koeficientem množství</t>
  </si>
  <si>
    <t>28</t>
  </si>
  <si>
    <t>877310330</t>
  </si>
  <si>
    <t>Montáž tvarovek na kanalizačním plastovém potrubí z polypropylenu PP hladkého plnostěnného spojek nebo redukcí DN 150</t>
  </si>
  <si>
    <t>-77820749</t>
  </si>
  <si>
    <t>15+15</t>
  </si>
  <si>
    <t>29</t>
  </si>
  <si>
    <t>28611546</t>
  </si>
  <si>
    <t>přechod kanalizační PVC na kameninové hrdlo DN 160</t>
  </si>
  <si>
    <t>-1552880185</t>
  </si>
  <si>
    <t>30</t>
  </si>
  <si>
    <t>28611934</t>
  </si>
  <si>
    <t>redukce kanalizační plastová nesouosá KG 150/100</t>
  </si>
  <si>
    <t>1647733075</t>
  </si>
  <si>
    <t>31</t>
  </si>
  <si>
    <t>890411851-R</t>
  </si>
  <si>
    <t xml:space="preserve">Rozebrání vpustí z prefabrkovaných dílců k dalšímu použití </t>
  </si>
  <si>
    <t>ks</t>
  </si>
  <si>
    <t>868886293</t>
  </si>
  <si>
    <t>rozebrání stávajících vpustí</t>
  </si>
  <si>
    <t>32</t>
  </si>
  <si>
    <t>895941314</t>
  </si>
  <si>
    <t>Osazení vpusti uliční z betonových dílců DN 450 skruž horní 570 mm</t>
  </si>
  <si>
    <t>259610616</t>
  </si>
  <si>
    <t>z rozebraných dílů</t>
  </si>
  <si>
    <t>33</t>
  </si>
  <si>
    <t>899201211</t>
  </si>
  <si>
    <t>Demontáž mříží litinových včetně rámů, hmotnosti jednotlivě do 50 kg</t>
  </si>
  <si>
    <t>118859275</t>
  </si>
  <si>
    <t>34</t>
  </si>
  <si>
    <t>899204112</t>
  </si>
  <si>
    <t>Osazení mříží litinových včetně rámů a košů na bahno pro třídu zatížení D400, E600</t>
  </si>
  <si>
    <t>2086307490</t>
  </si>
  <si>
    <t>Ostatní konstrukce a práce, bourání</t>
  </si>
  <si>
    <t>35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</si>
  <si>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</si>
  <si>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</si>
  <si>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424743425</t>
  </si>
  <si>
    <t>149,05+143,6</t>
  </si>
  <si>
    <t>36</t>
  </si>
  <si>
    <t>59218001</t>
  </si>
  <si>
    <t>krajník betonový silniční 500x250x80mm</t>
  </si>
  <si>
    <t>-536016367</t>
  </si>
  <si>
    <t>37</t>
  </si>
  <si>
    <t>916241113</t>
  </si>
  <si>
    <t>Osazení obrubníku kamenného se zřízením lože, s vyplněním a zatřením spár cementovou maltou ležatého s boční opěrou z betonu prostého, do lože z betonu prostého</t>
  </si>
  <si>
    <t>260428755</t>
  </si>
  <si>
    <t xml:space="preserve">292,65 "z vybouraných obrubníků </t>
  </si>
  <si>
    <t>38</t>
  </si>
  <si>
    <t>58380003</t>
  </si>
  <si>
    <t>obrubník kamenný žulový přímý 1000x300x200mm</t>
  </si>
  <si>
    <t>217576537</t>
  </si>
  <si>
    <t>292,65-(258,51+17,52) "chybějící obrubníky</t>
  </si>
  <si>
    <t>17,5 "náhrada za betonové obrubníky</t>
  </si>
  <si>
    <t>258,21*0,1 "náhrada 10%</t>
  </si>
  <si>
    <t>39</t>
  </si>
  <si>
    <t>919112233</t>
  </si>
  <si>
    <t>Řezání dilatačních spár v živičném krytu vytvoření komůrky pro těsnící zálivku šířky 20 mm, hloubky 40 mm</t>
  </si>
  <si>
    <t>-1252900479</t>
  </si>
  <si>
    <t>141,46</t>
  </si>
  <si>
    <t>(12,1+7,1)</t>
  </si>
  <si>
    <t>(3,3+2,3)</t>
  </si>
  <si>
    <t>40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</si>
  <si>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</si>
  <si>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</si>
  <si>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-1816341296</t>
  </si>
  <si>
    <t>166,26</t>
  </si>
  <si>
    <t>41</t>
  </si>
  <si>
    <t>919726121</t>
  </si>
  <si>
    <t>Geotextilie netkaná pro ochranu, separaci nebo filtraci měrná hmotnost do 200 g/m2</t>
  </si>
  <si>
    <t>-2087167375</t>
  </si>
  <si>
    <t>obalení drenážního potrubí</t>
  </si>
  <si>
    <t>326,58*PI*0,1*1,2</t>
  </si>
  <si>
    <t>42</t>
  </si>
  <si>
    <t>919731122</t>
  </si>
  <si>
    <t>Zarovnání styčné plochy podkladu nebo krytu podél vybourané části komunikace nebo zpevněné plochy živičné tl. přes 50 do 100 mm</t>
  </si>
  <si>
    <t>-1966456572</t>
  </si>
  <si>
    <t>43</t>
  </si>
  <si>
    <t>919735111</t>
  </si>
  <si>
    <t>Řezání stávajícího živičného krytu nebo podkladu hloubky do 50 mm</t>
  </si>
  <si>
    <t>-374053939</t>
  </si>
  <si>
    <t>44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</si>
  <si>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</si>
  <si>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</si>
  <si>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-1677008188</t>
  </si>
  <si>
    <t>258,21*0,9</t>
  </si>
  <si>
    <t>997</t>
  </si>
  <si>
    <t>Přesun sutě</t>
  </si>
  <si>
    <t>45</t>
  </si>
  <si>
    <t>997221561</t>
  </si>
  <si>
    <t>Vodorovná doprava suti bez naložení, ale se složením a s hrubým urovnáním z kusových materiálů, na vzdálenost do 1 km</t>
  </si>
  <si>
    <t>-435865532</t>
  </si>
  <si>
    <t>přemístění rozebraných vpustí na meziskládku a zpět</t>
  </si>
  <si>
    <t>1,649*2</t>
  </si>
  <si>
    <t>46</t>
  </si>
  <si>
    <t>997221611</t>
  </si>
  <si>
    <t>Nakládání na dopravní prostředky pro vodorovnou dopravu suti</t>
  </si>
  <si>
    <t>-1884675634</t>
  </si>
  <si>
    <t>47</t>
  </si>
  <si>
    <t>997221815-R</t>
  </si>
  <si>
    <t>Likvidace vybouraných materiálů v souladu s platnou legislativou</t>
  </si>
  <si>
    <t>1991923624</t>
  </si>
  <si>
    <t>Poznámka k položce:
do položky si zhotovitel zahrne náklady na naložení, vodorovný přesun, složení, urovnání, případný poplatek za uložení</t>
  </si>
  <si>
    <t>naložení, vodorovný přesun, poplatek za uložení</t>
  </si>
  <si>
    <t>1736,201</t>
  </si>
  <si>
    <t>-74,881*0,1</t>
  </si>
  <si>
    <t>998</t>
  </si>
  <si>
    <t>Přesun hmot</t>
  </si>
  <si>
    <t>48</t>
  </si>
  <si>
    <t>998225111</t>
  </si>
  <si>
    <t>Přesun hmot pro komunikace s krytem z kameniva, monolitickým betonovým nebo živičným dopravní vzdálenost do 200 m jakékoliv délky objektu</t>
  </si>
  <si>
    <t>-681438256</t>
  </si>
  <si>
    <t>02 - Vedlejší a ostatní náklady</t>
  </si>
  <si>
    <t xml:space="preserve"> </t>
  </si>
  <si>
    <t>VN - Vedlejší náklady</t>
  </si>
  <si>
    <t>ON - Ostatní náklady</t>
  </si>
  <si>
    <t>VN</t>
  </si>
  <si>
    <t>Vedlejší náklady</t>
  </si>
  <si>
    <t>004111010R</t>
  </si>
  <si>
    <t>Průzkumné práce</t>
  </si>
  <si>
    <t>Soubor</t>
  </si>
  <si>
    <t>1024</t>
  </si>
  <si>
    <t>Náklady na provedení průzkumů nebo doplnění stávajících průzkumů, pokud je obchodní podmínky vyžadují a tyto průzkumy</t>
  </si>
  <si>
    <t>nejsou v dostatečném rozsahu součástí projektové dokumentace. Jedná se zejména o Geologický – inženýrsko-geologický</t>
  </si>
  <si>
    <t xml:space="preserve"> / radonový / hydrogeologický / pedologický průzkum, botanický a zoologický průzkum, stavební průzkum – umělecko historický </t>
  </si>
  <si>
    <t xml:space="preserve"> / stavebně statický a případný průzkum výskytu nebezpečných látek – odpadu / munice / výbušnin apod.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</si>
  <si>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</si>
  <si>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</si>
  <si>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</si>
  <si>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 R</t>
  </si>
  <si>
    <t>Geodetické práce</t>
  </si>
  <si>
    <t>Geodetické zaměření rohů stavby, stabilizace bodů a sestavení laviček.</t>
  </si>
  <si>
    <t>Vyhotovení protokolu o vytyčení stavby se seznamem souřadnic vytyčených bodů a jejich polohopisnými (S-JTSK) a výškopisnými (Bpv) hodnotami.</t>
  </si>
  <si>
    <t>Náklady na provedení skutečného zaměření stavby v rozsahu nezbytném pro zápis změny do katastru nemovitostí včetně vyhotovení geometrického plánu.</t>
  </si>
  <si>
    <t>005121 R</t>
  </si>
  <si>
    <t>Zařízení staveniště</t>
  </si>
  <si>
    <t>1048576</t>
  </si>
  <si>
    <t>Veškeré náklady spojené s vybudováním, provozem a odstraněním zařízení staveniště.</t>
  </si>
  <si>
    <t>Vybudování: Náklady spojené se zřízením přípojek energií k objektům zařízení staveniště, vybudování případných měřících odběrných míst a zřízení, př</t>
  </si>
  <si>
    <t>případná příprava území pro objekty zařízení staveniště a vlastní vybudování objektů zařízení staveniště.</t>
  </si>
  <si>
    <t xml:space="preserve">Provoz: Náklady na vybavení objektů zařízení staveniště, ostraha staveniště,  náklady na energie spotřebované dodavatelem v rámci provozu zařízení </t>
  </si>
  <si>
    <t xml:space="preserve">staveniště, náklady na potřebný úklid v prostorách zařízení staveniště, náklady na nutnou údržbu a opravy na objektech zařízení staveniště </t>
  </si>
  <si>
    <t>na přípojkách energií.</t>
  </si>
  <si>
    <t>Odstranění: Odstranění objektů zařízení staveniště včetně přípojek energií a jejich odvoz. Položka zahrnuje i náklady na úpravu povrchů</t>
  </si>
  <si>
    <t>po odstranění zařízení staveniště a úklid ploch, na kterých bylo zařízení staveniště provozováno.</t>
  </si>
  <si>
    <t>ON</t>
  </si>
  <si>
    <t>Ostatní náklady</t>
  </si>
  <si>
    <t>005211030R</t>
  </si>
  <si>
    <t>Dočasná dopravní opatření</t>
  </si>
  <si>
    <t>Náklady na vyhotovení návrhu dočasného dopravního značení, jeho projednání s dotčenými orgány a organizacemi, dodání dopravních značek a světelné</t>
  </si>
  <si>
    <t>signalizace, jejich rozmístění a přemísťování a jejich údržba v průběhu výstavby včetně následného odstranění po ukončení stavebních prací.</t>
  </si>
  <si>
    <t>005211020R</t>
  </si>
  <si>
    <t>Ochrana stávaj. inženýrských sítí na staveništi</t>
  </si>
  <si>
    <t>262144</t>
  </si>
  <si>
    <t xml:space="preserve">Náklady na přezkoumání podkladů objednatele o stavu inženýrských sítí probíhajících staveništěm nebo dotčenými stavbou i mimo území staveniště, </t>
  </si>
  <si>
    <t xml:space="preserve">kontrola vytýčení jejich skutečné trasy a provedení ochranných opatření pro zabezpečení stávajících inženýrských sítí. Včetně nákladů na případné </t>
  </si>
  <si>
    <t>provedení kopaných sond.</t>
  </si>
  <si>
    <t>005241010R</t>
  </si>
  <si>
    <t>Dokumentace skutečného provedení</t>
  </si>
  <si>
    <t>Náklady na zajištění autorského dozoru a vyhotovení dokumentace skutečného provedení stavby a její předání objednateli v požadované formě a v</t>
  </si>
  <si>
    <t>požadované formě a požadovaném počtu.</t>
  </si>
  <si>
    <t>Dokumentace skutečného provedení stavby bude zpracována v digitální podobě, např. projektantem stavby, a předána objednateli.</t>
  </si>
  <si>
    <t>005261010R</t>
  </si>
  <si>
    <t>Pojištění dodavatele a pojištění díla</t>
  </si>
  <si>
    <t>Náklady spojené s povinným pojištěním dodavatele nebo stavebního díla či jeho části, pokud jej zadavatel požaduje v obchodních podmínkách.</t>
  </si>
  <si>
    <t>005281010R</t>
  </si>
  <si>
    <t>Propagace</t>
  </si>
  <si>
    <t>Náklady spojené s povinnou publicitou, pokud ji objednatel požaduje. Zahrnuje zejména náklady na propagační a informační billboardy,</t>
  </si>
  <si>
    <t>tabule, internetovou propagaci, tiskoviny apod.</t>
  </si>
  <si>
    <t>00523  R</t>
  </si>
  <si>
    <t>Zkoušky a revize</t>
  </si>
  <si>
    <t>Náklady zhotovitele, související s prováděním zkoušek a revizí, jako např. kamerová zkouška napojení a průtočnosti nových dešťových vpustí,</t>
  </si>
  <si>
    <t>vyčištění tlakosacím vozem a zkoušky nad rámec KZP.</t>
  </si>
  <si>
    <t>00526a</t>
  </si>
  <si>
    <t>Finanční náklady - údržba vegetačních ploch</t>
  </si>
  <si>
    <t>Náklady zhotovitele, které vznikají v souvislosti se zajištěním údržby vegetačních ploch po dobu dle vyjádření správce společnosti</t>
  </si>
  <si>
    <t>Brněnské komunikace a.s.</t>
  </si>
  <si>
    <t>- údržba zeleně po dokončení díla vč. zalévání, odplevelování a pravidelných pokosů trávníků (minimálně 6x za 1 rok)</t>
  </si>
  <si>
    <t>00526b</t>
  </si>
  <si>
    <t>Finanční náklady - záchranný archeologický dohled</t>
  </si>
  <si>
    <t>Náklady zhotovitele, které vznikají v souvislosti se zajištěním záchranného archeologického dohledu.</t>
  </si>
  <si>
    <t>00526c</t>
  </si>
  <si>
    <t>Finanční náklady - stavebně-geotechnický dohled</t>
  </si>
  <si>
    <t>Náklady zhotovitele, které vznikají v souvislosti se zajištěním stavebně-geotechnického dohledu.</t>
  </si>
  <si>
    <t>00526d</t>
  </si>
  <si>
    <t>Finanční náklady - pasportizace</t>
  </si>
  <si>
    <t>soubor</t>
  </si>
  <si>
    <t>Náklady zhotovitele, které vznikají v souvislosti se zajištěním pasportizace přilehlých objektů.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</si>
</sst>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166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3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4" fillId="3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26</v>
      </c>
      <c r="AK11" s="31" t="s">
        <v>27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28</v>
      </c>
      <c r="AK13" s="31" t="s">
        <v>25</v>
      </c>
      <c r="AN13" s="33" t="s">
        <v>29</v>
      </c>
      <c r="AR13" s="21"/>
      <c r="BE13" s="30"/>
      <c r="BS13" s="18" t="s">
        <v>6</v>
      </c>
    </row>
    <row r="14" spans="2:71" ht="12">
      <c r="B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N14" s="33" t="s">
        <v>29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30</v>
      </c>
      <c r="AK16" s="31" t="s">
        <v>25</v>
      </c>
      <c r="AN16" s="26" t="s">
        <v>31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32</v>
      </c>
      <c r="AK17" s="31" t="s">
        <v>27</v>
      </c>
      <c r="AN17" s="26" t="s">
        <v>33</v>
      </c>
      <c r="AR17" s="21"/>
      <c r="BE17" s="30"/>
      <c r="BS17" s="18" t="s">
        <v>34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35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36</v>
      </c>
      <c r="AK20" s="31" t="s">
        <v>27</v>
      </c>
      <c r="AN20" s="26" t="s">
        <v>1</v>
      </c>
      <c r="AR20" s="21"/>
      <c r="BE20" s="30"/>
      <c r="BS20" s="18" t="s">
        <v>3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37</v>
      </c>
      <c r="AR22" s="21"/>
      <c r="BE22" s="30"/>
    </row>
    <row r="23" spans="2:57" s="1" customFormat="1" ht="47.25" customHeight="1">
      <c r="B23" s="21"/>
      <c r="E23" s="35" t="s">
        <v>38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43</v>
      </c>
      <c r="E29" s="3"/>
      <c r="F29" s="31" t="s">
        <v>44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45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46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47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48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pans="1:57" s="2" customFormat="1" ht="25.9" customHeight="1">
      <c r="A35" s="37"/>
      <c r="B35" s="38"/>
      <c r="C35" s="47"/>
      <c r="D35" s="48" t="s">
        <v>49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50</v>
      </c>
      <c r="U35" s="49"/>
      <c r="V35" s="49"/>
      <c r="W35" s="49"/>
      <c r="X35" s="51" t="s">
        <v>51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pans="2:44" s="1" customFormat="1" ht="14.4" customHeight="1">
      <c r="B38" s="21"/>
      <c r="AR38" s="21"/>
    </row>
    <row r="39" spans="2:44" s="1" customFormat="1" ht="14.4" customHeight="1">
      <c r="B39" s="21"/>
      <c r="AR39" s="21"/>
    </row>
    <row r="40" spans="2:44" s="1" customFormat="1" ht="14.4" customHeight="1">
      <c r="B40" s="21"/>
      <c r="AR40" s="21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4"/>
      <c r="D49" s="55" t="s">
        <v>52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53</v>
      </c>
      <c r="AI49" s="56"/>
      <c r="AJ49" s="56"/>
      <c r="AK49" s="56"/>
      <c r="AL49" s="56"/>
      <c r="AM49" s="56"/>
      <c r="AN49" s="56"/>
      <c r="AO49" s="56"/>
      <c r="AR49" s="54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7"/>
      <c r="B60" s="38"/>
      <c r="C60" s="37"/>
      <c r="D60" s="57" t="s">
        <v>54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55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54</v>
      </c>
      <c r="AI60" s="40"/>
      <c r="AJ60" s="40"/>
      <c r="AK60" s="40"/>
      <c r="AL60" s="40"/>
      <c r="AM60" s="57" t="s">
        <v>55</v>
      </c>
      <c r="AN60" s="40"/>
      <c r="AO60" s="40"/>
      <c r="AP60" s="37"/>
      <c r="AQ60" s="37"/>
      <c r="AR60" s="38"/>
      <c r="BE60" s="37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7"/>
      <c r="B64" s="38"/>
      <c r="C64" s="37"/>
      <c r="D64" s="55" t="s">
        <v>56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57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7"/>
      <c r="B75" s="38"/>
      <c r="C75" s="37"/>
      <c r="D75" s="57" t="s">
        <v>54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55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54</v>
      </c>
      <c r="AI75" s="40"/>
      <c r="AJ75" s="40"/>
      <c r="AK75" s="40"/>
      <c r="AL75" s="40"/>
      <c r="AM75" s="57" t="s">
        <v>55</v>
      </c>
      <c r="AN75" s="40"/>
      <c r="AO75" s="40"/>
      <c r="AP75" s="37"/>
      <c r="AQ75" s="37"/>
      <c r="AR75" s="38"/>
      <c r="BE75" s="37"/>
    </row>
    <row r="76" spans="1:57" s="2" customFormat="1" ht="12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pans="1:57" s="2" customFormat="1" ht="6.95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pans="1:57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pans="1:57" s="2" customFormat="1" ht="24.95" customHeight="1">
      <c r="A82" s="37"/>
      <c r="B82" s="38"/>
      <c r="C82" s="22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pans="1:57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pans="1:57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20160382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pans="1:57" s="5" customFormat="1" ht="36.95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Táborského nábřeží – oprava komunikace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pans="1:57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pans="1:5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ulice Táborského Nábřeží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IF(AN8="","",AN8)</f>
        <v>26. 9. 2023</v>
      </c>
      <c r="AN87" s="68"/>
      <c r="AO87" s="37"/>
      <c r="AP87" s="37"/>
      <c r="AQ87" s="37"/>
      <c r="AR87" s="38"/>
      <c r="BE87" s="37"/>
    </row>
    <row r="88" spans="1:57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pans="1:57" s="2" customFormat="1" ht="15.1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IF(E11="","",E11)</f>
        <v>Brněnské komunikace a.s., Renneská tř. 787, Brno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30</v>
      </c>
      <c r="AJ89" s="37"/>
      <c r="AK89" s="37"/>
      <c r="AL89" s="37"/>
      <c r="AM89" s="69" t="str">
        <f>IF(E17="","",E17)</f>
        <v>ŠINDLAR s.r.o.</v>
      </c>
      <c r="AN89" s="4"/>
      <c r="AO89" s="4"/>
      <c r="AP89" s="4"/>
      <c r="AQ89" s="37"/>
      <c r="AR89" s="38"/>
      <c r="AS89" s="70" t="s">
        <v>59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pans="1:57" s="2" customFormat="1" ht="15.15" customHeight="1">
      <c r="A90" s="37"/>
      <c r="B90" s="38"/>
      <c r="C90" s="31" t="s">
        <v>28</v>
      </c>
      <c r="D90" s="37"/>
      <c r="E90" s="37"/>
      <c r="F90" s="37"/>
      <c r="G90" s="37"/>
      <c r="H90" s="37"/>
      <c r="I90" s="37"/>
      <c r="J90" s="37"/>
      <c r="K90" s="37"/>
      <c r="L90" s="4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>Roman Bárta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pans="1:57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pans="1:57" s="2" customFormat="1" ht="29.25" customHeight="1">
      <c r="A92" s="37"/>
      <c r="B92" s="38"/>
      <c r="C92" s="78" t="s">
        <v>60</v>
      </c>
      <c r="D92" s="79"/>
      <c r="E92" s="79"/>
      <c r="F92" s="79"/>
      <c r="G92" s="79"/>
      <c r="H92" s="80"/>
      <c r="I92" s="81" t="s">
        <v>61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62</v>
      </c>
      <c r="AH92" s="79"/>
      <c r="AI92" s="79"/>
      <c r="AJ92" s="79"/>
      <c r="AK92" s="79"/>
      <c r="AL92" s="79"/>
      <c r="AM92" s="79"/>
      <c r="AN92" s="81" t="s">
        <v>63</v>
      </c>
      <c r="AO92" s="79"/>
      <c r="AP92" s="83"/>
      <c r="AQ92" s="84" t="s">
        <v>64</v>
      </c>
      <c r="AR92" s="38"/>
      <c r="AS92" s="85" t="s">
        <v>65</v>
      </c>
      <c r="AT92" s="86" t="s">
        <v>66</v>
      </c>
      <c r="AU92" s="86" t="s">
        <v>67</v>
      </c>
      <c r="AV92" s="86" t="s">
        <v>68</v>
      </c>
      <c r="AW92" s="86" t="s">
        <v>69</v>
      </c>
      <c r="AX92" s="86" t="s">
        <v>70</v>
      </c>
      <c r="AY92" s="86" t="s">
        <v>71</v>
      </c>
      <c r="AZ92" s="86" t="s">
        <v>72</v>
      </c>
      <c r="BA92" s="86" t="s">
        <v>73</v>
      </c>
      <c r="BB92" s="86" t="s">
        <v>74</v>
      </c>
      <c r="BC92" s="86" t="s">
        <v>75</v>
      </c>
      <c r="BD92" s="87" t="s">
        <v>76</v>
      </c>
      <c r="BE92" s="37"/>
    </row>
    <row r="93" spans="1:57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pans="1:90" s="6" customFormat="1" ht="32.4" customHeight="1">
      <c r="A94" s="6"/>
      <c r="B94" s="91"/>
      <c r="C94" s="92" t="s">
        <v>77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ROUND(SUM(AG95:AG96),2)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ROUND(SUM(AS95:AS96),2)</f>
        <v>0</v>
      </c>
      <c r="AT94" s="98">
        <f>ROUND(SUM(AV94:AW94),2)</f>
        <v>0</v>
      </c>
      <c r="AU94" s="99">
        <f>ROUND(SUM(AU95:AU96),5)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ROUND(SUM(AZ95:AZ96),2)</f>
        <v>0</v>
      </c>
      <c r="BA94" s="98">
        <f>ROUND(SUM(BA95:BA96),2)</f>
        <v>0</v>
      </c>
      <c r="BB94" s="98">
        <f>ROUND(SUM(BB95:BB96),2)</f>
        <v>0</v>
      </c>
      <c r="BC94" s="98">
        <f>ROUND(SUM(BC95:BC96),2)</f>
        <v>0</v>
      </c>
      <c r="BD94" s="100">
        <f>ROUND(SUM(BD95:BD96),2)</f>
        <v>0</v>
      </c>
      <c r="BE94" s="6"/>
      <c r="BS94" s="101" t="s">
        <v>78</v>
      </c>
      <c r="BT94" s="101" t="s">
        <v>79</v>
      </c>
      <c r="BU94" s="102" t="s">
        <v>80</v>
      </c>
      <c r="BV94" s="101" t="s">
        <v>81</v>
      </c>
      <c r="BW94" s="101" t="s">
        <v>4</v>
      </c>
      <c r="BX94" s="101" t="s">
        <v>82</v>
      </c>
      <c r="CL94" s="101" t="s">
        <v>1</v>
      </c>
    </row>
    <row r="95" spans="1:91" s="7" customFormat="1" ht="24.75" customHeight="1">
      <c r="A95" s="103" t="s">
        <v>83</v>
      </c>
      <c r="B95" s="104"/>
      <c r="C95" s="105"/>
      <c r="D95" s="106" t="s">
        <v>84</v>
      </c>
      <c r="E95" s="106"/>
      <c r="F95" s="106"/>
      <c r="G95" s="106"/>
      <c r="H95" s="106"/>
      <c r="I95" s="107"/>
      <c r="J95" s="106" t="s">
        <v>17</v>
      </c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8">
        <f>'01 - Táborského nábřeží –...'!J30</f>
        <v>0</v>
      </c>
      <c r="AH95" s="107"/>
      <c r="AI95" s="107"/>
      <c r="AJ95" s="107"/>
      <c r="AK95" s="107"/>
      <c r="AL95" s="107"/>
      <c r="AM95" s="107"/>
      <c r="AN95" s="108">
        <f>SUM(AG95,AT95)</f>
        <v>0</v>
      </c>
      <c r="AO95" s="107"/>
      <c r="AP95" s="107"/>
      <c r="AQ95" s="109" t="s">
        <v>85</v>
      </c>
      <c r="AR95" s="104"/>
      <c r="AS95" s="110">
        <v>0</v>
      </c>
      <c r="AT95" s="111">
        <f>ROUND(SUM(AV95:AW95),2)</f>
        <v>0</v>
      </c>
      <c r="AU95" s="112">
        <f>'01 - Táborského nábřeží –...'!P125</f>
        <v>0</v>
      </c>
      <c r="AV95" s="111">
        <f>'01 - Táborského nábřeží –...'!J33</f>
        <v>0</v>
      </c>
      <c r="AW95" s="111">
        <f>'01 - Táborského nábřeží –...'!J34</f>
        <v>0</v>
      </c>
      <c r="AX95" s="111">
        <f>'01 - Táborského nábřeží –...'!J35</f>
        <v>0</v>
      </c>
      <c r="AY95" s="111">
        <f>'01 - Táborského nábřeží –...'!J36</f>
        <v>0</v>
      </c>
      <c r="AZ95" s="111">
        <f>'01 - Táborského nábřeží –...'!F33</f>
        <v>0</v>
      </c>
      <c r="BA95" s="111">
        <f>'01 - Táborského nábřeží –...'!F34</f>
        <v>0</v>
      </c>
      <c r="BB95" s="111">
        <f>'01 - Táborského nábřeží –...'!F35</f>
        <v>0</v>
      </c>
      <c r="BC95" s="111">
        <f>'01 - Táborského nábřeží –...'!F36</f>
        <v>0</v>
      </c>
      <c r="BD95" s="113">
        <f>'01 - Táborského nábřeží –...'!F37</f>
        <v>0</v>
      </c>
      <c r="BE95" s="7"/>
      <c r="BT95" s="114" t="s">
        <v>86</v>
      </c>
      <c r="BV95" s="114" t="s">
        <v>81</v>
      </c>
      <c r="BW95" s="114" t="s">
        <v>87</v>
      </c>
      <c r="BX95" s="114" t="s">
        <v>4</v>
      </c>
      <c r="CL95" s="114" t="s">
        <v>1</v>
      </c>
      <c r="CM95" s="114" t="s">
        <v>88</v>
      </c>
    </row>
    <row r="96" spans="1:91" s="7" customFormat="1" ht="16.5" customHeight="1">
      <c r="A96" s="103" t="s">
        <v>83</v>
      </c>
      <c r="B96" s="104"/>
      <c r="C96" s="105"/>
      <c r="D96" s="106" t="s">
        <v>89</v>
      </c>
      <c r="E96" s="106"/>
      <c r="F96" s="106"/>
      <c r="G96" s="106"/>
      <c r="H96" s="106"/>
      <c r="I96" s="107"/>
      <c r="J96" s="106" t="s">
        <v>90</v>
      </c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8">
        <f>'02 - Vedlejší a ostatní n...'!J30</f>
        <v>0</v>
      </c>
      <c r="AH96" s="107"/>
      <c r="AI96" s="107"/>
      <c r="AJ96" s="107"/>
      <c r="AK96" s="107"/>
      <c r="AL96" s="107"/>
      <c r="AM96" s="107"/>
      <c r="AN96" s="108">
        <f>SUM(AG96,AT96)</f>
        <v>0</v>
      </c>
      <c r="AO96" s="107"/>
      <c r="AP96" s="107"/>
      <c r="AQ96" s="109" t="s">
        <v>85</v>
      </c>
      <c r="AR96" s="104"/>
      <c r="AS96" s="115">
        <v>0</v>
      </c>
      <c r="AT96" s="116">
        <f>ROUND(SUM(AV96:AW96),2)</f>
        <v>0</v>
      </c>
      <c r="AU96" s="117">
        <f>'02 - Vedlejší a ostatní n...'!P118</f>
        <v>0</v>
      </c>
      <c r="AV96" s="116">
        <f>'02 - Vedlejší a ostatní n...'!J33</f>
        <v>0</v>
      </c>
      <c r="AW96" s="116">
        <f>'02 - Vedlejší a ostatní n...'!J34</f>
        <v>0</v>
      </c>
      <c r="AX96" s="116">
        <f>'02 - Vedlejší a ostatní n...'!J35</f>
        <v>0</v>
      </c>
      <c r="AY96" s="116">
        <f>'02 - Vedlejší a ostatní n...'!J36</f>
        <v>0</v>
      </c>
      <c r="AZ96" s="116">
        <f>'02 - Vedlejší a ostatní n...'!F33</f>
        <v>0</v>
      </c>
      <c r="BA96" s="116">
        <f>'02 - Vedlejší a ostatní n...'!F34</f>
        <v>0</v>
      </c>
      <c r="BB96" s="116">
        <f>'02 - Vedlejší a ostatní n...'!F35</f>
        <v>0</v>
      </c>
      <c r="BC96" s="116">
        <f>'02 - Vedlejší a ostatní n...'!F36</f>
        <v>0</v>
      </c>
      <c r="BD96" s="118">
        <f>'02 - Vedlejší a ostatní n...'!F37</f>
        <v>0</v>
      </c>
      <c r="BE96" s="7"/>
      <c r="BT96" s="114" t="s">
        <v>86</v>
      </c>
      <c r="BV96" s="114" t="s">
        <v>81</v>
      </c>
      <c r="BW96" s="114" t="s">
        <v>91</v>
      </c>
      <c r="BX96" s="114" t="s">
        <v>4</v>
      </c>
      <c r="CL96" s="114" t="s">
        <v>1</v>
      </c>
      <c r="CM96" s="114" t="s">
        <v>88</v>
      </c>
    </row>
    <row r="97" spans="1:57" s="2" customFormat="1" ht="30" customHeight="1">
      <c r="A97" s="37"/>
      <c r="B97" s="38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38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Táborského nábřeží –...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92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Táborského nábřeží – oprava komunikace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94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21</v>
      </c>
      <c r="G12" s="37"/>
      <c r="H12" s="37"/>
      <c r="I12" s="31" t="s">
        <v>22</v>
      </c>
      <c r="J12" s="68" t="str">
        <f>'Rekapitulace stavby'!AN8</f>
        <v>26. 9. 2023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">
        <v>1</v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">
        <v>26</v>
      </c>
      <c r="F15" s="37"/>
      <c r="G15" s="37"/>
      <c r="H15" s="37"/>
      <c r="I15" s="31" t="s">
        <v>27</v>
      </c>
      <c r="J15" s="26" t="s">
        <v>1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">
        <v>31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">
        <v>32</v>
      </c>
      <c r="F21" s="37"/>
      <c r="G21" s="37"/>
      <c r="H21" s="37"/>
      <c r="I21" s="31" t="s">
        <v>27</v>
      </c>
      <c r="J21" s="26" t="s">
        <v>33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">
        <v>1</v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">
        <v>36</v>
      </c>
      <c r="F24" s="37"/>
      <c r="G24" s="37"/>
      <c r="H24" s="37"/>
      <c r="I24" s="31" t="s">
        <v>27</v>
      </c>
      <c r="J24" s="26" t="s">
        <v>1</v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21"/>
      <c r="B27" s="122"/>
      <c r="C27" s="121"/>
      <c r="D27" s="121"/>
      <c r="E27" s="35" t="s">
        <v>38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ROUND(J125,2)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ROUND((SUM(BE125:BE299)),2)</f>
        <v>0</v>
      </c>
      <c r="G33" s="37"/>
      <c r="H33" s="37"/>
      <c r="I33" s="127">
        <v>0.21</v>
      </c>
      <c r="J33" s="126">
        <f>ROUND(((SUM(BE125:BE299))*I33),2)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ROUND((SUM(BF125:BF299)),2)</f>
        <v>0</v>
      </c>
      <c r="G34" s="37"/>
      <c r="H34" s="37"/>
      <c r="I34" s="127">
        <v>0.15</v>
      </c>
      <c r="J34" s="126">
        <f>ROUND(((SUM(BF125:BF299))*I34),2)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ROUND((SUM(BG125:BG299)),2)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ROUND((SUM(BH125:BH299)),2)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ROUND((SUM(BI125:BI299)),2)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Táborského nábřeží – oprava komunikace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01 - Táborského nábřeží – oprava komunikace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>ulice Táborského Nábřeží</v>
      </c>
      <c r="G89" s="37"/>
      <c r="H89" s="37"/>
      <c r="I89" s="31" t="s">
        <v>22</v>
      </c>
      <c r="J89" s="68" t="str">
        <f>IF(J12="","",J12)</f>
        <v>26. 9. 2023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Brněnské komunikace a.s., Renneská tř. 787, Brno</v>
      </c>
      <c r="G91" s="37"/>
      <c r="H91" s="37"/>
      <c r="I91" s="31" t="s">
        <v>30</v>
      </c>
      <c r="J91" s="35" t="str">
        <f>E21</f>
        <v>ŠINDLAR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>Roman Bárta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96</v>
      </c>
      <c r="D94" s="128"/>
      <c r="E94" s="128"/>
      <c r="F94" s="128"/>
      <c r="G94" s="128"/>
      <c r="H94" s="128"/>
      <c r="I94" s="128"/>
      <c r="J94" s="137" t="s">
        <v>97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98</v>
      </c>
      <c r="D96" s="37"/>
      <c r="E96" s="37"/>
      <c r="F96" s="37"/>
      <c r="G96" s="37"/>
      <c r="H96" s="37"/>
      <c r="I96" s="37"/>
      <c r="J96" s="95">
        <f>J125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99</v>
      </c>
    </row>
    <row r="97" spans="1:31" s="9" customFormat="1" ht="24.95" customHeight="1">
      <c r="A97" s="9"/>
      <c r="B97" s="139"/>
      <c r="C97" s="9"/>
      <c r="D97" s="140" t="s">
        <v>100</v>
      </c>
      <c r="E97" s="141"/>
      <c r="F97" s="141"/>
      <c r="G97" s="141"/>
      <c r="H97" s="141"/>
      <c r="I97" s="141"/>
      <c r="J97" s="142">
        <f>J126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43"/>
      <c r="C98" s="10"/>
      <c r="D98" s="144" t="s">
        <v>101</v>
      </c>
      <c r="E98" s="145"/>
      <c r="F98" s="145"/>
      <c r="G98" s="145"/>
      <c r="H98" s="145"/>
      <c r="I98" s="145"/>
      <c r="J98" s="146">
        <f>J127</f>
        <v>0</v>
      </c>
      <c r="K98" s="10"/>
      <c r="L98" s="14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43"/>
      <c r="C99" s="10"/>
      <c r="D99" s="144" t="s">
        <v>102</v>
      </c>
      <c r="E99" s="145"/>
      <c r="F99" s="145"/>
      <c r="G99" s="145"/>
      <c r="H99" s="145"/>
      <c r="I99" s="145"/>
      <c r="J99" s="146">
        <f>J193</f>
        <v>0</v>
      </c>
      <c r="K99" s="10"/>
      <c r="L99" s="14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43"/>
      <c r="C100" s="10"/>
      <c r="D100" s="144" t="s">
        <v>103</v>
      </c>
      <c r="E100" s="145"/>
      <c r="F100" s="145"/>
      <c r="G100" s="145"/>
      <c r="H100" s="145"/>
      <c r="I100" s="145"/>
      <c r="J100" s="146">
        <f>J198</f>
        <v>0</v>
      </c>
      <c r="K100" s="10"/>
      <c r="L100" s="14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43"/>
      <c r="C101" s="10"/>
      <c r="D101" s="144" t="s">
        <v>104</v>
      </c>
      <c r="E101" s="145"/>
      <c r="F101" s="145"/>
      <c r="G101" s="145"/>
      <c r="H101" s="145"/>
      <c r="I101" s="145"/>
      <c r="J101" s="146">
        <f>J202</f>
        <v>0</v>
      </c>
      <c r="K101" s="10"/>
      <c r="L101" s="14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43"/>
      <c r="C102" s="10"/>
      <c r="D102" s="144" t="s">
        <v>105</v>
      </c>
      <c r="E102" s="145"/>
      <c r="F102" s="145"/>
      <c r="G102" s="145"/>
      <c r="H102" s="145"/>
      <c r="I102" s="145"/>
      <c r="J102" s="146">
        <f>J240</f>
        <v>0</v>
      </c>
      <c r="K102" s="10"/>
      <c r="L102" s="14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43"/>
      <c r="C103" s="10"/>
      <c r="D103" s="144" t="s">
        <v>106</v>
      </c>
      <c r="E103" s="145"/>
      <c r="F103" s="145"/>
      <c r="G103" s="145"/>
      <c r="H103" s="145"/>
      <c r="I103" s="145"/>
      <c r="J103" s="146">
        <f>J257</f>
        <v>0</v>
      </c>
      <c r="K103" s="10"/>
      <c r="L103" s="14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43"/>
      <c r="C104" s="10"/>
      <c r="D104" s="144" t="s">
        <v>107</v>
      </c>
      <c r="E104" s="145"/>
      <c r="F104" s="145"/>
      <c r="G104" s="145"/>
      <c r="H104" s="145"/>
      <c r="I104" s="145"/>
      <c r="J104" s="146">
        <f>J286</f>
        <v>0</v>
      </c>
      <c r="K104" s="10"/>
      <c r="L104" s="14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43"/>
      <c r="C105" s="10"/>
      <c r="D105" s="144" t="s">
        <v>108</v>
      </c>
      <c r="E105" s="145"/>
      <c r="F105" s="145"/>
      <c r="G105" s="145"/>
      <c r="H105" s="145"/>
      <c r="I105" s="145"/>
      <c r="J105" s="146">
        <f>J298</f>
        <v>0</v>
      </c>
      <c r="K105" s="10"/>
      <c r="L105" s="14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109</v>
      </c>
      <c r="D112" s="37"/>
      <c r="E112" s="37"/>
      <c r="F112" s="37"/>
      <c r="G112" s="37"/>
      <c r="H112" s="37"/>
      <c r="I112" s="37"/>
      <c r="J112" s="37"/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7"/>
      <c r="D115" s="37"/>
      <c r="E115" s="120" t="str">
        <f>E7</f>
        <v>Táborského nábřeží – oprava komunikace</v>
      </c>
      <c r="F115" s="31"/>
      <c r="G115" s="31"/>
      <c r="H115" s="31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93</v>
      </c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7"/>
      <c r="D117" s="37"/>
      <c r="E117" s="66" t="str">
        <f>E9</f>
        <v>01 - Táborského nábřeží – oprava komunikace</v>
      </c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7"/>
      <c r="D118" s="37"/>
      <c r="E118" s="37"/>
      <c r="F118" s="37"/>
      <c r="G118" s="37"/>
      <c r="H118" s="37"/>
      <c r="I118" s="37"/>
      <c r="J118" s="37"/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7"/>
      <c r="E119" s="37"/>
      <c r="F119" s="26" t="str">
        <f>F12</f>
        <v>ulice Táborského Nábřeží</v>
      </c>
      <c r="G119" s="37"/>
      <c r="H119" s="37"/>
      <c r="I119" s="31" t="s">
        <v>22</v>
      </c>
      <c r="J119" s="68" t="str">
        <f>IF(J12="","",J12)</f>
        <v>26. 9. 2023</v>
      </c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7"/>
      <c r="D120" s="37"/>
      <c r="E120" s="37"/>
      <c r="F120" s="37"/>
      <c r="G120" s="37"/>
      <c r="H120" s="37"/>
      <c r="I120" s="37"/>
      <c r="J120" s="37"/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7"/>
      <c r="E121" s="37"/>
      <c r="F121" s="26" t="str">
        <f>E15</f>
        <v>Brněnské komunikace a.s., Renneská tř. 787, Brno</v>
      </c>
      <c r="G121" s="37"/>
      <c r="H121" s="37"/>
      <c r="I121" s="31" t="s">
        <v>30</v>
      </c>
      <c r="J121" s="35" t="str">
        <f>E21</f>
        <v>ŠINDLAR s.r.o.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28</v>
      </c>
      <c r="D122" s="37"/>
      <c r="E122" s="37"/>
      <c r="F122" s="26" t="str">
        <f>IF(E18="","",E18)</f>
        <v>Vyplň údaj</v>
      </c>
      <c r="G122" s="37"/>
      <c r="H122" s="37"/>
      <c r="I122" s="31" t="s">
        <v>35</v>
      </c>
      <c r="J122" s="35" t="str">
        <f>E24</f>
        <v>Roman Bárta</v>
      </c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7"/>
      <c r="D123" s="37"/>
      <c r="E123" s="37"/>
      <c r="F123" s="37"/>
      <c r="G123" s="37"/>
      <c r="H123" s="37"/>
      <c r="I123" s="37"/>
      <c r="J123" s="37"/>
      <c r="K123" s="37"/>
      <c r="L123" s="54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47"/>
      <c r="B124" s="148"/>
      <c r="C124" s="149" t="s">
        <v>110</v>
      </c>
      <c r="D124" s="150" t="s">
        <v>64</v>
      </c>
      <c r="E124" s="150" t="s">
        <v>60</v>
      </c>
      <c r="F124" s="150" t="s">
        <v>61</v>
      </c>
      <c r="G124" s="150" t="s">
        <v>111</v>
      </c>
      <c r="H124" s="150" t="s">
        <v>112</v>
      </c>
      <c r="I124" s="150" t="s">
        <v>113</v>
      </c>
      <c r="J124" s="150" t="s">
        <v>97</v>
      </c>
      <c r="K124" s="151" t="s">
        <v>114</v>
      </c>
      <c r="L124" s="152"/>
      <c r="M124" s="85" t="s">
        <v>1</v>
      </c>
      <c r="N124" s="86" t="s">
        <v>43</v>
      </c>
      <c r="O124" s="86" t="s">
        <v>115</v>
      </c>
      <c r="P124" s="86" t="s">
        <v>116</v>
      </c>
      <c r="Q124" s="86" t="s">
        <v>117</v>
      </c>
      <c r="R124" s="86" t="s">
        <v>118</v>
      </c>
      <c r="S124" s="86" t="s">
        <v>119</v>
      </c>
      <c r="T124" s="87" t="s">
        <v>120</v>
      </c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</row>
    <row r="125" spans="1:63" s="2" customFormat="1" ht="22.8" customHeight="1">
      <c r="A125" s="37"/>
      <c r="B125" s="38"/>
      <c r="C125" s="92" t="s">
        <v>121</v>
      </c>
      <c r="D125" s="37"/>
      <c r="E125" s="37"/>
      <c r="F125" s="37"/>
      <c r="G125" s="37"/>
      <c r="H125" s="37"/>
      <c r="I125" s="37"/>
      <c r="J125" s="153">
        <f>BK125</f>
        <v>0</v>
      </c>
      <c r="K125" s="37"/>
      <c r="L125" s="38"/>
      <c r="M125" s="88"/>
      <c r="N125" s="72"/>
      <c r="O125" s="89"/>
      <c r="P125" s="154">
        <f>P126</f>
        <v>0</v>
      </c>
      <c r="Q125" s="89"/>
      <c r="R125" s="154">
        <f>R126</f>
        <v>165.03309152</v>
      </c>
      <c r="S125" s="89"/>
      <c r="T125" s="155">
        <f>T126</f>
        <v>1753.9310400000002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8" t="s">
        <v>78</v>
      </c>
      <c r="AU125" s="18" t="s">
        <v>99</v>
      </c>
      <c r="BK125" s="156">
        <f>BK126</f>
        <v>0</v>
      </c>
    </row>
    <row r="126" spans="1:63" s="12" customFormat="1" ht="25.9" customHeight="1">
      <c r="A126" s="12"/>
      <c r="B126" s="157"/>
      <c r="C126" s="12"/>
      <c r="D126" s="158" t="s">
        <v>78</v>
      </c>
      <c r="E126" s="159" t="s">
        <v>122</v>
      </c>
      <c r="F126" s="159" t="s">
        <v>123</v>
      </c>
      <c r="G126" s="12"/>
      <c r="H126" s="12"/>
      <c r="I126" s="160"/>
      <c r="J126" s="161">
        <f>BK126</f>
        <v>0</v>
      </c>
      <c r="K126" s="12"/>
      <c r="L126" s="157"/>
      <c r="M126" s="162"/>
      <c r="N126" s="163"/>
      <c r="O126" s="163"/>
      <c r="P126" s="164">
        <f>P127+P193+P198+P202+P240+P257+P286+P298</f>
        <v>0</v>
      </c>
      <c r="Q126" s="163"/>
      <c r="R126" s="164">
        <f>R127+R193+R198+R202+R240+R257+R286+R298</f>
        <v>165.03309152</v>
      </c>
      <c r="S126" s="163"/>
      <c r="T126" s="165">
        <f>T127+T193+T198+T202+T240+T257+T286+T298</f>
        <v>1753.9310400000002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8" t="s">
        <v>86</v>
      </c>
      <c r="AT126" s="166" t="s">
        <v>78</v>
      </c>
      <c r="AU126" s="166" t="s">
        <v>79</v>
      </c>
      <c r="AY126" s="158" t="s">
        <v>124</v>
      </c>
      <c r="BK126" s="167">
        <f>BK127+BK193+BK198+BK202+BK240+BK257+BK286+BK298</f>
        <v>0</v>
      </c>
    </row>
    <row r="127" spans="1:63" s="12" customFormat="1" ht="22.8" customHeight="1">
      <c r="A127" s="12"/>
      <c r="B127" s="157"/>
      <c r="C127" s="12"/>
      <c r="D127" s="158" t="s">
        <v>78</v>
      </c>
      <c r="E127" s="168" t="s">
        <v>86</v>
      </c>
      <c r="F127" s="168" t="s">
        <v>125</v>
      </c>
      <c r="G127" s="12"/>
      <c r="H127" s="12"/>
      <c r="I127" s="160"/>
      <c r="J127" s="169">
        <f>BK127</f>
        <v>0</v>
      </c>
      <c r="K127" s="12"/>
      <c r="L127" s="157"/>
      <c r="M127" s="162"/>
      <c r="N127" s="163"/>
      <c r="O127" s="163"/>
      <c r="P127" s="164">
        <f>SUM(P128:P192)</f>
        <v>0</v>
      </c>
      <c r="Q127" s="163"/>
      <c r="R127" s="164">
        <f>SUM(R128:R192)</f>
        <v>0.11317334000000001</v>
      </c>
      <c r="S127" s="163"/>
      <c r="T127" s="165">
        <f>SUM(T128:T192)</f>
        <v>1736.2010400000001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58" t="s">
        <v>86</v>
      </c>
      <c r="AT127" s="166" t="s">
        <v>78</v>
      </c>
      <c r="AU127" s="166" t="s">
        <v>86</v>
      </c>
      <c r="AY127" s="158" t="s">
        <v>124</v>
      </c>
      <c r="BK127" s="167">
        <f>SUM(BK128:BK192)</f>
        <v>0</v>
      </c>
    </row>
    <row r="128" spans="1:65" s="2" customFormat="1" ht="66.75" customHeight="1">
      <c r="A128" s="37"/>
      <c r="B128" s="170"/>
      <c r="C128" s="171" t="s">
        <v>86</v>
      </c>
      <c r="D128" s="171" t="s">
        <v>126</v>
      </c>
      <c r="E128" s="172" t="s">
        <v>127</v>
      </c>
      <c r="F128" s="173" t="s">
        <v>128</v>
      </c>
      <c r="G128" s="174" t="s">
        <v>129</v>
      </c>
      <c r="H128" s="175">
        <v>918.931</v>
      </c>
      <c r="I128" s="176"/>
      <c r="J128" s="177">
        <f>ROUND(I128*H128,2)</f>
        <v>0</v>
      </c>
      <c r="K128" s="173" t="s">
        <v>130</v>
      </c>
      <c r="L128" s="38"/>
      <c r="M128" s="178" t="s">
        <v>1</v>
      </c>
      <c r="N128" s="179" t="s">
        <v>44</v>
      </c>
      <c r="O128" s="76"/>
      <c r="P128" s="180">
        <f>O128*H128</f>
        <v>0</v>
      </c>
      <c r="Q128" s="180">
        <v>0</v>
      </c>
      <c r="R128" s="180">
        <f>Q128*H128</f>
        <v>0</v>
      </c>
      <c r="S128" s="180">
        <v>0.29</v>
      </c>
      <c r="T128" s="181">
        <f>S128*H128</f>
        <v>266.48999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82" t="s">
        <v>131</v>
      </c>
      <c r="AT128" s="182" t="s">
        <v>126</v>
      </c>
      <c r="AU128" s="182" t="s">
        <v>88</v>
      </c>
      <c r="AY128" s="18" t="s">
        <v>124</v>
      </c>
      <c r="BE128" s="183">
        <f>IF(N128="základní",J128,0)</f>
        <v>0</v>
      </c>
      <c r="BF128" s="183">
        <f>IF(N128="snížená",J128,0)</f>
        <v>0</v>
      </c>
      <c r="BG128" s="183">
        <f>IF(N128="zákl. přenesená",J128,0)</f>
        <v>0</v>
      </c>
      <c r="BH128" s="183">
        <f>IF(N128="sníž. přenesená",J128,0)</f>
        <v>0</v>
      </c>
      <c r="BI128" s="183">
        <f>IF(N128="nulová",J128,0)</f>
        <v>0</v>
      </c>
      <c r="BJ128" s="18" t="s">
        <v>86</v>
      </c>
      <c r="BK128" s="183">
        <f>ROUND(I128*H128,2)</f>
        <v>0</v>
      </c>
      <c r="BL128" s="18" t="s">
        <v>131</v>
      </c>
      <c r="BM128" s="182" t="s">
        <v>132</v>
      </c>
    </row>
    <row r="129" spans="1:47" s="2" customFormat="1" ht="12">
      <c r="A129" s="37"/>
      <c r="B129" s="38"/>
      <c r="C129" s="37"/>
      <c r="D129" s="184" t="s">
        <v>133</v>
      </c>
      <c r="E129" s="37"/>
      <c r="F129" s="185" t="s">
        <v>134</v>
      </c>
      <c r="G129" s="37"/>
      <c r="H129" s="37"/>
      <c r="I129" s="186"/>
      <c r="J129" s="37"/>
      <c r="K129" s="37"/>
      <c r="L129" s="38"/>
      <c r="M129" s="187"/>
      <c r="N129" s="188"/>
      <c r="O129" s="76"/>
      <c r="P129" s="76"/>
      <c r="Q129" s="76"/>
      <c r="R129" s="76"/>
      <c r="S129" s="76"/>
      <c r="T129" s="7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8" t="s">
        <v>133</v>
      </c>
      <c r="AU129" s="18" t="s">
        <v>88</v>
      </c>
    </row>
    <row r="130" spans="1:51" s="13" customFormat="1" ht="12">
      <c r="A130" s="13"/>
      <c r="B130" s="189"/>
      <c r="C130" s="13"/>
      <c r="D130" s="184" t="s">
        <v>135</v>
      </c>
      <c r="E130" s="190" t="s">
        <v>1</v>
      </c>
      <c r="F130" s="191" t="s">
        <v>136</v>
      </c>
      <c r="G130" s="13"/>
      <c r="H130" s="190" t="s">
        <v>1</v>
      </c>
      <c r="I130" s="192"/>
      <c r="J130" s="13"/>
      <c r="K130" s="13"/>
      <c r="L130" s="189"/>
      <c r="M130" s="193"/>
      <c r="N130" s="194"/>
      <c r="O130" s="194"/>
      <c r="P130" s="194"/>
      <c r="Q130" s="194"/>
      <c r="R130" s="194"/>
      <c r="S130" s="194"/>
      <c r="T130" s="19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0" t="s">
        <v>135</v>
      </c>
      <c r="AU130" s="190" t="s">
        <v>88</v>
      </c>
      <c r="AV130" s="13" t="s">
        <v>86</v>
      </c>
      <c r="AW130" s="13" t="s">
        <v>34</v>
      </c>
      <c r="AX130" s="13" t="s">
        <v>79</v>
      </c>
      <c r="AY130" s="190" t="s">
        <v>124</v>
      </c>
    </row>
    <row r="131" spans="1:51" s="14" customFormat="1" ht="12">
      <c r="A131" s="14"/>
      <c r="B131" s="196"/>
      <c r="C131" s="14"/>
      <c r="D131" s="184" t="s">
        <v>135</v>
      </c>
      <c r="E131" s="197" t="s">
        <v>1</v>
      </c>
      <c r="F131" s="198" t="s">
        <v>137</v>
      </c>
      <c r="G131" s="14"/>
      <c r="H131" s="199">
        <v>1291.16</v>
      </c>
      <c r="I131" s="200"/>
      <c r="J131" s="14"/>
      <c r="K131" s="14"/>
      <c r="L131" s="196"/>
      <c r="M131" s="201"/>
      <c r="N131" s="202"/>
      <c r="O131" s="202"/>
      <c r="P131" s="202"/>
      <c r="Q131" s="202"/>
      <c r="R131" s="202"/>
      <c r="S131" s="202"/>
      <c r="T131" s="20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197" t="s">
        <v>135</v>
      </c>
      <c r="AU131" s="197" t="s">
        <v>88</v>
      </c>
      <c r="AV131" s="14" t="s">
        <v>88</v>
      </c>
      <c r="AW131" s="14" t="s">
        <v>34</v>
      </c>
      <c r="AX131" s="14" t="s">
        <v>79</v>
      </c>
      <c r="AY131" s="197" t="s">
        <v>124</v>
      </c>
    </row>
    <row r="132" spans="1:51" s="14" customFormat="1" ht="12">
      <c r="A132" s="14"/>
      <c r="B132" s="196"/>
      <c r="C132" s="14"/>
      <c r="D132" s="184" t="s">
        <v>135</v>
      </c>
      <c r="E132" s="197" t="s">
        <v>1</v>
      </c>
      <c r="F132" s="198" t="s">
        <v>138</v>
      </c>
      <c r="G132" s="14"/>
      <c r="H132" s="199">
        <v>-372.229</v>
      </c>
      <c r="I132" s="200"/>
      <c r="J132" s="14"/>
      <c r="K132" s="14"/>
      <c r="L132" s="196"/>
      <c r="M132" s="201"/>
      <c r="N132" s="202"/>
      <c r="O132" s="202"/>
      <c r="P132" s="202"/>
      <c r="Q132" s="202"/>
      <c r="R132" s="202"/>
      <c r="S132" s="202"/>
      <c r="T132" s="20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197" t="s">
        <v>135</v>
      </c>
      <c r="AU132" s="197" t="s">
        <v>88</v>
      </c>
      <c r="AV132" s="14" t="s">
        <v>88</v>
      </c>
      <c r="AW132" s="14" t="s">
        <v>34</v>
      </c>
      <c r="AX132" s="14" t="s">
        <v>79</v>
      </c>
      <c r="AY132" s="197" t="s">
        <v>124</v>
      </c>
    </row>
    <row r="133" spans="1:51" s="15" customFormat="1" ht="12">
      <c r="A133" s="15"/>
      <c r="B133" s="204"/>
      <c r="C133" s="15"/>
      <c r="D133" s="184" t="s">
        <v>135</v>
      </c>
      <c r="E133" s="205" t="s">
        <v>1</v>
      </c>
      <c r="F133" s="206" t="s">
        <v>139</v>
      </c>
      <c r="G133" s="15"/>
      <c r="H133" s="207">
        <v>918.931</v>
      </c>
      <c r="I133" s="208"/>
      <c r="J133" s="15"/>
      <c r="K133" s="15"/>
      <c r="L133" s="204"/>
      <c r="M133" s="209"/>
      <c r="N133" s="210"/>
      <c r="O133" s="210"/>
      <c r="P133" s="210"/>
      <c r="Q133" s="210"/>
      <c r="R133" s="210"/>
      <c r="S133" s="210"/>
      <c r="T133" s="21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05" t="s">
        <v>135</v>
      </c>
      <c r="AU133" s="205" t="s">
        <v>88</v>
      </c>
      <c r="AV133" s="15" t="s">
        <v>131</v>
      </c>
      <c r="AW133" s="15" t="s">
        <v>34</v>
      </c>
      <c r="AX133" s="15" t="s">
        <v>86</v>
      </c>
      <c r="AY133" s="205" t="s">
        <v>124</v>
      </c>
    </row>
    <row r="134" spans="1:65" s="2" customFormat="1" ht="66.75" customHeight="1">
      <c r="A134" s="37"/>
      <c r="B134" s="170"/>
      <c r="C134" s="171" t="s">
        <v>88</v>
      </c>
      <c r="D134" s="171" t="s">
        <v>126</v>
      </c>
      <c r="E134" s="172" t="s">
        <v>140</v>
      </c>
      <c r="F134" s="173" t="s">
        <v>141</v>
      </c>
      <c r="G134" s="174" t="s">
        <v>129</v>
      </c>
      <c r="H134" s="175">
        <v>918.931</v>
      </c>
      <c r="I134" s="176"/>
      <c r="J134" s="177">
        <f>ROUND(I134*H134,2)</f>
        <v>0</v>
      </c>
      <c r="K134" s="173" t="s">
        <v>130</v>
      </c>
      <c r="L134" s="38"/>
      <c r="M134" s="178" t="s">
        <v>1</v>
      </c>
      <c r="N134" s="179" t="s">
        <v>44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0.58</v>
      </c>
      <c r="T134" s="181">
        <f>S134*H134</f>
        <v>532.97998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131</v>
      </c>
      <c r="AT134" s="182" t="s">
        <v>126</v>
      </c>
      <c r="AU134" s="182" t="s">
        <v>88</v>
      </c>
      <c r="AY134" s="18" t="s">
        <v>124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86</v>
      </c>
      <c r="BK134" s="183">
        <f>ROUND(I134*H134,2)</f>
        <v>0</v>
      </c>
      <c r="BL134" s="18" t="s">
        <v>131</v>
      </c>
      <c r="BM134" s="182" t="s">
        <v>142</v>
      </c>
    </row>
    <row r="135" spans="1:51" s="13" customFormat="1" ht="12">
      <c r="A135" s="13"/>
      <c r="B135" s="189"/>
      <c r="C135" s="13"/>
      <c r="D135" s="184" t="s">
        <v>135</v>
      </c>
      <c r="E135" s="190" t="s">
        <v>1</v>
      </c>
      <c r="F135" s="191" t="s">
        <v>136</v>
      </c>
      <c r="G135" s="13"/>
      <c r="H135" s="190" t="s">
        <v>1</v>
      </c>
      <c r="I135" s="192"/>
      <c r="J135" s="13"/>
      <c r="K135" s="13"/>
      <c r="L135" s="189"/>
      <c r="M135" s="193"/>
      <c r="N135" s="194"/>
      <c r="O135" s="194"/>
      <c r="P135" s="194"/>
      <c r="Q135" s="194"/>
      <c r="R135" s="194"/>
      <c r="S135" s="194"/>
      <c r="T135" s="19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135</v>
      </c>
      <c r="AU135" s="190" t="s">
        <v>88</v>
      </c>
      <c r="AV135" s="13" t="s">
        <v>86</v>
      </c>
      <c r="AW135" s="13" t="s">
        <v>34</v>
      </c>
      <c r="AX135" s="13" t="s">
        <v>79</v>
      </c>
      <c r="AY135" s="190" t="s">
        <v>124</v>
      </c>
    </row>
    <row r="136" spans="1:51" s="14" customFormat="1" ht="12">
      <c r="A136" s="14"/>
      <c r="B136" s="196"/>
      <c r="C136" s="14"/>
      <c r="D136" s="184" t="s">
        <v>135</v>
      </c>
      <c r="E136" s="197" t="s">
        <v>1</v>
      </c>
      <c r="F136" s="198" t="s">
        <v>137</v>
      </c>
      <c r="G136" s="14"/>
      <c r="H136" s="199">
        <v>1291.16</v>
      </c>
      <c r="I136" s="200"/>
      <c r="J136" s="14"/>
      <c r="K136" s="14"/>
      <c r="L136" s="196"/>
      <c r="M136" s="201"/>
      <c r="N136" s="202"/>
      <c r="O136" s="202"/>
      <c r="P136" s="202"/>
      <c r="Q136" s="202"/>
      <c r="R136" s="202"/>
      <c r="S136" s="202"/>
      <c r="T136" s="20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97" t="s">
        <v>135</v>
      </c>
      <c r="AU136" s="197" t="s">
        <v>88</v>
      </c>
      <c r="AV136" s="14" t="s">
        <v>88</v>
      </c>
      <c r="AW136" s="14" t="s">
        <v>34</v>
      </c>
      <c r="AX136" s="14" t="s">
        <v>79</v>
      </c>
      <c r="AY136" s="197" t="s">
        <v>124</v>
      </c>
    </row>
    <row r="137" spans="1:51" s="14" customFormat="1" ht="12">
      <c r="A137" s="14"/>
      <c r="B137" s="196"/>
      <c r="C137" s="14"/>
      <c r="D137" s="184" t="s">
        <v>135</v>
      </c>
      <c r="E137" s="197" t="s">
        <v>1</v>
      </c>
      <c r="F137" s="198" t="s">
        <v>138</v>
      </c>
      <c r="G137" s="14"/>
      <c r="H137" s="199">
        <v>-372.229</v>
      </c>
      <c r="I137" s="200"/>
      <c r="J137" s="14"/>
      <c r="K137" s="14"/>
      <c r="L137" s="196"/>
      <c r="M137" s="201"/>
      <c r="N137" s="202"/>
      <c r="O137" s="202"/>
      <c r="P137" s="202"/>
      <c r="Q137" s="202"/>
      <c r="R137" s="202"/>
      <c r="S137" s="202"/>
      <c r="T137" s="20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197" t="s">
        <v>135</v>
      </c>
      <c r="AU137" s="197" t="s">
        <v>88</v>
      </c>
      <c r="AV137" s="14" t="s">
        <v>88</v>
      </c>
      <c r="AW137" s="14" t="s">
        <v>34</v>
      </c>
      <c r="AX137" s="14" t="s">
        <v>79</v>
      </c>
      <c r="AY137" s="197" t="s">
        <v>124</v>
      </c>
    </row>
    <row r="138" spans="1:51" s="15" customFormat="1" ht="12">
      <c r="A138" s="15"/>
      <c r="B138" s="204"/>
      <c r="C138" s="15"/>
      <c r="D138" s="184" t="s">
        <v>135</v>
      </c>
      <c r="E138" s="205" t="s">
        <v>1</v>
      </c>
      <c r="F138" s="206" t="s">
        <v>139</v>
      </c>
      <c r="G138" s="15"/>
      <c r="H138" s="207">
        <v>918.931</v>
      </c>
      <c r="I138" s="208"/>
      <c r="J138" s="15"/>
      <c r="K138" s="15"/>
      <c r="L138" s="204"/>
      <c r="M138" s="209"/>
      <c r="N138" s="210"/>
      <c r="O138" s="210"/>
      <c r="P138" s="210"/>
      <c r="Q138" s="210"/>
      <c r="R138" s="210"/>
      <c r="S138" s="210"/>
      <c r="T138" s="211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05" t="s">
        <v>135</v>
      </c>
      <c r="AU138" s="205" t="s">
        <v>88</v>
      </c>
      <c r="AV138" s="15" t="s">
        <v>131</v>
      </c>
      <c r="AW138" s="15" t="s">
        <v>34</v>
      </c>
      <c r="AX138" s="15" t="s">
        <v>86</v>
      </c>
      <c r="AY138" s="205" t="s">
        <v>124</v>
      </c>
    </row>
    <row r="139" spans="1:65" s="2" customFormat="1" ht="62.7" customHeight="1">
      <c r="A139" s="37"/>
      <c r="B139" s="170"/>
      <c r="C139" s="171" t="s">
        <v>143</v>
      </c>
      <c r="D139" s="171" t="s">
        <v>126</v>
      </c>
      <c r="E139" s="172" t="s">
        <v>144</v>
      </c>
      <c r="F139" s="173" t="s">
        <v>145</v>
      </c>
      <c r="G139" s="174" t="s">
        <v>129</v>
      </c>
      <c r="H139" s="175">
        <v>926.371</v>
      </c>
      <c r="I139" s="176"/>
      <c r="J139" s="177">
        <f>ROUND(I139*H139,2)</f>
        <v>0</v>
      </c>
      <c r="K139" s="173" t="s">
        <v>130</v>
      </c>
      <c r="L139" s="38"/>
      <c r="M139" s="178" t="s">
        <v>1</v>
      </c>
      <c r="N139" s="179" t="s">
        <v>44</v>
      </c>
      <c r="O139" s="76"/>
      <c r="P139" s="180">
        <f>O139*H139</f>
        <v>0</v>
      </c>
      <c r="Q139" s="180">
        <v>0</v>
      </c>
      <c r="R139" s="180">
        <f>Q139*H139</f>
        <v>0</v>
      </c>
      <c r="S139" s="180">
        <v>0.625</v>
      </c>
      <c r="T139" s="181">
        <f>S139*H139</f>
        <v>578.981875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82" t="s">
        <v>131</v>
      </c>
      <c r="AT139" s="182" t="s">
        <v>126</v>
      </c>
      <c r="AU139" s="182" t="s">
        <v>88</v>
      </c>
      <c r="AY139" s="18" t="s">
        <v>124</v>
      </c>
      <c r="BE139" s="183">
        <f>IF(N139="základní",J139,0)</f>
        <v>0</v>
      </c>
      <c r="BF139" s="183">
        <f>IF(N139="snížená",J139,0)</f>
        <v>0</v>
      </c>
      <c r="BG139" s="183">
        <f>IF(N139="zákl. přenesená",J139,0)</f>
        <v>0</v>
      </c>
      <c r="BH139" s="183">
        <f>IF(N139="sníž. přenesená",J139,0)</f>
        <v>0</v>
      </c>
      <c r="BI139" s="183">
        <f>IF(N139="nulová",J139,0)</f>
        <v>0</v>
      </c>
      <c r="BJ139" s="18" t="s">
        <v>86</v>
      </c>
      <c r="BK139" s="183">
        <f>ROUND(I139*H139,2)</f>
        <v>0</v>
      </c>
      <c r="BL139" s="18" t="s">
        <v>131</v>
      </c>
      <c r="BM139" s="182" t="s">
        <v>146</v>
      </c>
    </row>
    <row r="140" spans="1:47" s="2" customFormat="1" ht="12">
      <c r="A140" s="37"/>
      <c r="B140" s="38"/>
      <c r="C140" s="37"/>
      <c r="D140" s="184" t="s">
        <v>133</v>
      </c>
      <c r="E140" s="37"/>
      <c r="F140" s="185" t="s">
        <v>147</v>
      </c>
      <c r="G140" s="37"/>
      <c r="H140" s="37"/>
      <c r="I140" s="186"/>
      <c r="J140" s="37"/>
      <c r="K140" s="37"/>
      <c r="L140" s="38"/>
      <c r="M140" s="187"/>
      <c r="N140" s="188"/>
      <c r="O140" s="76"/>
      <c r="P140" s="76"/>
      <c r="Q140" s="76"/>
      <c r="R140" s="76"/>
      <c r="S140" s="76"/>
      <c r="T140" s="7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8" t="s">
        <v>133</v>
      </c>
      <c r="AU140" s="18" t="s">
        <v>88</v>
      </c>
    </row>
    <row r="141" spans="1:51" s="13" customFormat="1" ht="12">
      <c r="A141" s="13"/>
      <c r="B141" s="189"/>
      <c r="C141" s="13"/>
      <c r="D141" s="184" t="s">
        <v>135</v>
      </c>
      <c r="E141" s="190" t="s">
        <v>1</v>
      </c>
      <c r="F141" s="191" t="s">
        <v>136</v>
      </c>
      <c r="G141" s="13"/>
      <c r="H141" s="190" t="s">
        <v>1</v>
      </c>
      <c r="I141" s="192"/>
      <c r="J141" s="13"/>
      <c r="K141" s="13"/>
      <c r="L141" s="189"/>
      <c r="M141" s="193"/>
      <c r="N141" s="194"/>
      <c r="O141" s="194"/>
      <c r="P141" s="194"/>
      <c r="Q141" s="194"/>
      <c r="R141" s="194"/>
      <c r="S141" s="194"/>
      <c r="T141" s="19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135</v>
      </c>
      <c r="AU141" s="190" t="s">
        <v>88</v>
      </c>
      <c r="AV141" s="13" t="s">
        <v>86</v>
      </c>
      <c r="AW141" s="13" t="s">
        <v>34</v>
      </c>
      <c r="AX141" s="13" t="s">
        <v>79</v>
      </c>
      <c r="AY141" s="190" t="s">
        <v>124</v>
      </c>
    </row>
    <row r="142" spans="1:51" s="14" customFormat="1" ht="12">
      <c r="A142" s="14"/>
      <c r="B142" s="196"/>
      <c r="C142" s="14"/>
      <c r="D142" s="184" t="s">
        <v>135</v>
      </c>
      <c r="E142" s="197" t="s">
        <v>1</v>
      </c>
      <c r="F142" s="198" t="s">
        <v>137</v>
      </c>
      <c r="G142" s="14"/>
      <c r="H142" s="199">
        <v>1291.16</v>
      </c>
      <c r="I142" s="200"/>
      <c r="J142" s="14"/>
      <c r="K142" s="14"/>
      <c r="L142" s="196"/>
      <c r="M142" s="201"/>
      <c r="N142" s="202"/>
      <c r="O142" s="202"/>
      <c r="P142" s="202"/>
      <c r="Q142" s="202"/>
      <c r="R142" s="202"/>
      <c r="S142" s="202"/>
      <c r="T142" s="20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197" t="s">
        <v>135</v>
      </c>
      <c r="AU142" s="197" t="s">
        <v>88</v>
      </c>
      <c r="AV142" s="14" t="s">
        <v>88</v>
      </c>
      <c r="AW142" s="14" t="s">
        <v>34</v>
      </c>
      <c r="AX142" s="14" t="s">
        <v>79</v>
      </c>
      <c r="AY142" s="197" t="s">
        <v>124</v>
      </c>
    </row>
    <row r="143" spans="1:51" s="14" customFormat="1" ht="12">
      <c r="A143" s="14"/>
      <c r="B143" s="196"/>
      <c r="C143" s="14"/>
      <c r="D143" s="184" t="s">
        <v>135</v>
      </c>
      <c r="E143" s="197" t="s">
        <v>1</v>
      </c>
      <c r="F143" s="198" t="s">
        <v>148</v>
      </c>
      <c r="G143" s="14"/>
      <c r="H143" s="199">
        <v>5.76</v>
      </c>
      <c r="I143" s="200"/>
      <c r="J143" s="14"/>
      <c r="K143" s="14"/>
      <c r="L143" s="196"/>
      <c r="M143" s="201"/>
      <c r="N143" s="202"/>
      <c r="O143" s="202"/>
      <c r="P143" s="202"/>
      <c r="Q143" s="202"/>
      <c r="R143" s="202"/>
      <c r="S143" s="202"/>
      <c r="T143" s="20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7" t="s">
        <v>135</v>
      </c>
      <c r="AU143" s="197" t="s">
        <v>88</v>
      </c>
      <c r="AV143" s="14" t="s">
        <v>88</v>
      </c>
      <c r="AW143" s="14" t="s">
        <v>34</v>
      </c>
      <c r="AX143" s="14" t="s">
        <v>79</v>
      </c>
      <c r="AY143" s="197" t="s">
        <v>124</v>
      </c>
    </row>
    <row r="144" spans="1:51" s="14" customFormat="1" ht="12">
      <c r="A144" s="14"/>
      <c r="B144" s="196"/>
      <c r="C144" s="14"/>
      <c r="D144" s="184" t="s">
        <v>135</v>
      </c>
      <c r="E144" s="197" t="s">
        <v>1</v>
      </c>
      <c r="F144" s="198" t="s">
        <v>149</v>
      </c>
      <c r="G144" s="14"/>
      <c r="H144" s="199">
        <v>1.68</v>
      </c>
      <c r="I144" s="200"/>
      <c r="J144" s="14"/>
      <c r="K144" s="14"/>
      <c r="L144" s="196"/>
      <c r="M144" s="201"/>
      <c r="N144" s="202"/>
      <c r="O144" s="202"/>
      <c r="P144" s="202"/>
      <c r="Q144" s="202"/>
      <c r="R144" s="202"/>
      <c r="S144" s="202"/>
      <c r="T144" s="20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197" t="s">
        <v>135</v>
      </c>
      <c r="AU144" s="197" t="s">
        <v>88</v>
      </c>
      <c r="AV144" s="14" t="s">
        <v>88</v>
      </c>
      <c r="AW144" s="14" t="s">
        <v>34</v>
      </c>
      <c r="AX144" s="14" t="s">
        <v>79</v>
      </c>
      <c r="AY144" s="197" t="s">
        <v>124</v>
      </c>
    </row>
    <row r="145" spans="1:51" s="14" customFormat="1" ht="12">
      <c r="A145" s="14"/>
      <c r="B145" s="196"/>
      <c r="C145" s="14"/>
      <c r="D145" s="184" t="s">
        <v>135</v>
      </c>
      <c r="E145" s="197" t="s">
        <v>1</v>
      </c>
      <c r="F145" s="198" t="s">
        <v>138</v>
      </c>
      <c r="G145" s="14"/>
      <c r="H145" s="199">
        <v>-372.229</v>
      </c>
      <c r="I145" s="200"/>
      <c r="J145" s="14"/>
      <c r="K145" s="14"/>
      <c r="L145" s="196"/>
      <c r="M145" s="201"/>
      <c r="N145" s="202"/>
      <c r="O145" s="202"/>
      <c r="P145" s="202"/>
      <c r="Q145" s="202"/>
      <c r="R145" s="202"/>
      <c r="S145" s="202"/>
      <c r="T145" s="20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97" t="s">
        <v>135</v>
      </c>
      <c r="AU145" s="197" t="s">
        <v>88</v>
      </c>
      <c r="AV145" s="14" t="s">
        <v>88</v>
      </c>
      <c r="AW145" s="14" t="s">
        <v>34</v>
      </c>
      <c r="AX145" s="14" t="s">
        <v>79</v>
      </c>
      <c r="AY145" s="197" t="s">
        <v>124</v>
      </c>
    </row>
    <row r="146" spans="1:51" s="15" customFormat="1" ht="12">
      <c r="A146" s="15"/>
      <c r="B146" s="204"/>
      <c r="C146" s="15"/>
      <c r="D146" s="184" t="s">
        <v>135</v>
      </c>
      <c r="E146" s="205" t="s">
        <v>1</v>
      </c>
      <c r="F146" s="206" t="s">
        <v>139</v>
      </c>
      <c r="G146" s="15"/>
      <c r="H146" s="207">
        <v>926.371</v>
      </c>
      <c r="I146" s="208"/>
      <c r="J146" s="15"/>
      <c r="K146" s="15"/>
      <c r="L146" s="204"/>
      <c r="M146" s="209"/>
      <c r="N146" s="210"/>
      <c r="O146" s="210"/>
      <c r="P146" s="210"/>
      <c r="Q146" s="210"/>
      <c r="R146" s="210"/>
      <c r="S146" s="210"/>
      <c r="T146" s="211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05" t="s">
        <v>135</v>
      </c>
      <c r="AU146" s="205" t="s">
        <v>88</v>
      </c>
      <c r="AV146" s="15" t="s">
        <v>131</v>
      </c>
      <c r="AW146" s="15" t="s">
        <v>34</v>
      </c>
      <c r="AX146" s="15" t="s">
        <v>86</v>
      </c>
      <c r="AY146" s="205" t="s">
        <v>124</v>
      </c>
    </row>
    <row r="147" spans="1:65" s="2" customFormat="1" ht="49.05" customHeight="1">
      <c r="A147" s="37"/>
      <c r="B147" s="170"/>
      <c r="C147" s="171" t="s">
        <v>131</v>
      </c>
      <c r="D147" s="171" t="s">
        <v>126</v>
      </c>
      <c r="E147" s="172" t="s">
        <v>150</v>
      </c>
      <c r="F147" s="173" t="s">
        <v>151</v>
      </c>
      <c r="G147" s="174" t="s">
        <v>129</v>
      </c>
      <c r="H147" s="175">
        <v>778.231</v>
      </c>
      <c r="I147" s="176"/>
      <c r="J147" s="177">
        <f>ROUND(I147*H147,2)</f>
        <v>0</v>
      </c>
      <c r="K147" s="173" t="s">
        <v>130</v>
      </c>
      <c r="L147" s="38"/>
      <c r="M147" s="178" t="s">
        <v>1</v>
      </c>
      <c r="N147" s="179" t="s">
        <v>44</v>
      </c>
      <c r="O147" s="76"/>
      <c r="P147" s="180">
        <f>O147*H147</f>
        <v>0</v>
      </c>
      <c r="Q147" s="180">
        <v>5E-05</v>
      </c>
      <c r="R147" s="180">
        <f>Q147*H147</f>
        <v>0.03891155</v>
      </c>
      <c r="S147" s="180">
        <v>0.115</v>
      </c>
      <c r="T147" s="181">
        <f>S147*H147</f>
        <v>89.496565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82" t="s">
        <v>131</v>
      </c>
      <c r="AT147" s="182" t="s">
        <v>126</v>
      </c>
      <c r="AU147" s="182" t="s">
        <v>88</v>
      </c>
      <c r="AY147" s="18" t="s">
        <v>124</v>
      </c>
      <c r="BE147" s="183">
        <f>IF(N147="základní",J147,0)</f>
        <v>0</v>
      </c>
      <c r="BF147" s="183">
        <f>IF(N147="snížená",J147,0)</f>
        <v>0</v>
      </c>
      <c r="BG147" s="183">
        <f>IF(N147="zákl. přenesená",J147,0)</f>
        <v>0</v>
      </c>
      <c r="BH147" s="183">
        <f>IF(N147="sníž. přenesená",J147,0)</f>
        <v>0</v>
      </c>
      <c r="BI147" s="183">
        <f>IF(N147="nulová",J147,0)</f>
        <v>0</v>
      </c>
      <c r="BJ147" s="18" t="s">
        <v>86</v>
      </c>
      <c r="BK147" s="183">
        <f>ROUND(I147*H147,2)</f>
        <v>0</v>
      </c>
      <c r="BL147" s="18" t="s">
        <v>131</v>
      </c>
      <c r="BM147" s="182" t="s">
        <v>152</v>
      </c>
    </row>
    <row r="148" spans="1:51" s="13" customFormat="1" ht="12">
      <c r="A148" s="13"/>
      <c r="B148" s="189"/>
      <c r="C148" s="13"/>
      <c r="D148" s="184" t="s">
        <v>135</v>
      </c>
      <c r="E148" s="190" t="s">
        <v>1</v>
      </c>
      <c r="F148" s="191" t="s">
        <v>136</v>
      </c>
      <c r="G148" s="13"/>
      <c r="H148" s="190" t="s">
        <v>1</v>
      </c>
      <c r="I148" s="192"/>
      <c r="J148" s="13"/>
      <c r="K148" s="13"/>
      <c r="L148" s="189"/>
      <c r="M148" s="193"/>
      <c r="N148" s="194"/>
      <c r="O148" s="194"/>
      <c r="P148" s="194"/>
      <c r="Q148" s="194"/>
      <c r="R148" s="194"/>
      <c r="S148" s="194"/>
      <c r="T148" s="19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90" t="s">
        <v>135</v>
      </c>
      <c r="AU148" s="190" t="s">
        <v>88</v>
      </c>
      <c r="AV148" s="13" t="s">
        <v>86</v>
      </c>
      <c r="AW148" s="13" t="s">
        <v>34</v>
      </c>
      <c r="AX148" s="13" t="s">
        <v>79</v>
      </c>
      <c r="AY148" s="190" t="s">
        <v>124</v>
      </c>
    </row>
    <row r="149" spans="1:51" s="14" customFormat="1" ht="12">
      <c r="A149" s="14"/>
      <c r="B149" s="196"/>
      <c r="C149" s="14"/>
      <c r="D149" s="184" t="s">
        <v>135</v>
      </c>
      <c r="E149" s="197" t="s">
        <v>1</v>
      </c>
      <c r="F149" s="198" t="s">
        <v>137</v>
      </c>
      <c r="G149" s="14"/>
      <c r="H149" s="199">
        <v>1291.16</v>
      </c>
      <c r="I149" s="200"/>
      <c r="J149" s="14"/>
      <c r="K149" s="14"/>
      <c r="L149" s="196"/>
      <c r="M149" s="201"/>
      <c r="N149" s="202"/>
      <c r="O149" s="202"/>
      <c r="P149" s="202"/>
      <c r="Q149" s="202"/>
      <c r="R149" s="202"/>
      <c r="S149" s="202"/>
      <c r="T149" s="20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97" t="s">
        <v>135</v>
      </c>
      <c r="AU149" s="197" t="s">
        <v>88</v>
      </c>
      <c r="AV149" s="14" t="s">
        <v>88</v>
      </c>
      <c r="AW149" s="14" t="s">
        <v>34</v>
      </c>
      <c r="AX149" s="14" t="s">
        <v>79</v>
      </c>
      <c r="AY149" s="197" t="s">
        <v>124</v>
      </c>
    </row>
    <row r="150" spans="1:51" s="14" customFormat="1" ht="12">
      <c r="A150" s="14"/>
      <c r="B150" s="196"/>
      <c r="C150" s="14"/>
      <c r="D150" s="184" t="s">
        <v>135</v>
      </c>
      <c r="E150" s="197" t="s">
        <v>1</v>
      </c>
      <c r="F150" s="198" t="s">
        <v>153</v>
      </c>
      <c r="G150" s="14"/>
      <c r="H150" s="199">
        <v>17.28</v>
      </c>
      <c r="I150" s="200"/>
      <c r="J150" s="14"/>
      <c r="K150" s="14"/>
      <c r="L150" s="196"/>
      <c r="M150" s="201"/>
      <c r="N150" s="202"/>
      <c r="O150" s="202"/>
      <c r="P150" s="202"/>
      <c r="Q150" s="202"/>
      <c r="R150" s="202"/>
      <c r="S150" s="202"/>
      <c r="T150" s="20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197" t="s">
        <v>135</v>
      </c>
      <c r="AU150" s="197" t="s">
        <v>88</v>
      </c>
      <c r="AV150" s="14" t="s">
        <v>88</v>
      </c>
      <c r="AW150" s="14" t="s">
        <v>34</v>
      </c>
      <c r="AX150" s="14" t="s">
        <v>79</v>
      </c>
      <c r="AY150" s="197" t="s">
        <v>124</v>
      </c>
    </row>
    <row r="151" spans="1:51" s="14" customFormat="1" ht="12">
      <c r="A151" s="14"/>
      <c r="B151" s="196"/>
      <c r="C151" s="14"/>
      <c r="D151" s="184" t="s">
        <v>135</v>
      </c>
      <c r="E151" s="197" t="s">
        <v>1</v>
      </c>
      <c r="F151" s="198" t="s">
        <v>154</v>
      </c>
      <c r="G151" s="14"/>
      <c r="H151" s="199">
        <v>5.04</v>
      </c>
      <c r="I151" s="200"/>
      <c r="J151" s="14"/>
      <c r="K151" s="14"/>
      <c r="L151" s="196"/>
      <c r="M151" s="201"/>
      <c r="N151" s="202"/>
      <c r="O151" s="202"/>
      <c r="P151" s="202"/>
      <c r="Q151" s="202"/>
      <c r="R151" s="202"/>
      <c r="S151" s="202"/>
      <c r="T151" s="20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7" t="s">
        <v>135</v>
      </c>
      <c r="AU151" s="197" t="s">
        <v>88</v>
      </c>
      <c r="AV151" s="14" t="s">
        <v>88</v>
      </c>
      <c r="AW151" s="14" t="s">
        <v>34</v>
      </c>
      <c r="AX151" s="14" t="s">
        <v>79</v>
      </c>
      <c r="AY151" s="197" t="s">
        <v>124</v>
      </c>
    </row>
    <row r="152" spans="1:51" s="14" customFormat="1" ht="12">
      <c r="A152" s="14"/>
      <c r="B152" s="196"/>
      <c r="C152" s="14"/>
      <c r="D152" s="184" t="s">
        <v>135</v>
      </c>
      <c r="E152" s="197" t="s">
        <v>1</v>
      </c>
      <c r="F152" s="198" t="s">
        <v>155</v>
      </c>
      <c r="G152" s="14"/>
      <c r="H152" s="199">
        <v>-535.249</v>
      </c>
      <c r="I152" s="200"/>
      <c r="J152" s="14"/>
      <c r="K152" s="14"/>
      <c r="L152" s="196"/>
      <c r="M152" s="201"/>
      <c r="N152" s="202"/>
      <c r="O152" s="202"/>
      <c r="P152" s="202"/>
      <c r="Q152" s="202"/>
      <c r="R152" s="202"/>
      <c r="S152" s="202"/>
      <c r="T152" s="20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97" t="s">
        <v>135</v>
      </c>
      <c r="AU152" s="197" t="s">
        <v>88</v>
      </c>
      <c r="AV152" s="14" t="s">
        <v>88</v>
      </c>
      <c r="AW152" s="14" t="s">
        <v>34</v>
      </c>
      <c r="AX152" s="14" t="s">
        <v>79</v>
      </c>
      <c r="AY152" s="197" t="s">
        <v>124</v>
      </c>
    </row>
    <row r="153" spans="1:51" s="15" customFormat="1" ht="12">
      <c r="A153" s="15"/>
      <c r="B153" s="204"/>
      <c r="C153" s="15"/>
      <c r="D153" s="184" t="s">
        <v>135</v>
      </c>
      <c r="E153" s="205" t="s">
        <v>1</v>
      </c>
      <c r="F153" s="206" t="s">
        <v>139</v>
      </c>
      <c r="G153" s="15"/>
      <c r="H153" s="207">
        <v>778.231</v>
      </c>
      <c r="I153" s="208"/>
      <c r="J153" s="15"/>
      <c r="K153" s="15"/>
      <c r="L153" s="204"/>
      <c r="M153" s="209"/>
      <c r="N153" s="210"/>
      <c r="O153" s="210"/>
      <c r="P153" s="210"/>
      <c r="Q153" s="210"/>
      <c r="R153" s="210"/>
      <c r="S153" s="210"/>
      <c r="T153" s="211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05" t="s">
        <v>135</v>
      </c>
      <c r="AU153" s="205" t="s">
        <v>88</v>
      </c>
      <c r="AV153" s="15" t="s">
        <v>131</v>
      </c>
      <c r="AW153" s="15" t="s">
        <v>34</v>
      </c>
      <c r="AX153" s="15" t="s">
        <v>86</v>
      </c>
      <c r="AY153" s="205" t="s">
        <v>124</v>
      </c>
    </row>
    <row r="154" spans="1:65" s="2" customFormat="1" ht="49.05" customHeight="1">
      <c r="A154" s="37"/>
      <c r="B154" s="170"/>
      <c r="C154" s="171" t="s">
        <v>156</v>
      </c>
      <c r="D154" s="171" t="s">
        <v>126</v>
      </c>
      <c r="E154" s="172" t="s">
        <v>157</v>
      </c>
      <c r="F154" s="173" t="s">
        <v>158</v>
      </c>
      <c r="G154" s="174" t="s">
        <v>129</v>
      </c>
      <c r="H154" s="175">
        <v>825.131</v>
      </c>
      <c r="I154" s="176"/>
      <c r="J154" s="177">
        <f>ROUND(I154*H154,2)</f>
        <v>0</v>
      </c>
      <c r="K154" s="173" t="s">
        <v>130</v>
      </c>
      <c r="L154" s="38"/>
      <c r="M154" s="178" t="s">
        <v>1</v>
      </c>
      <c r="N154" s="179" t="s">
        <v>44</v>
      </c>
      <c r="O154" s="76"/>
      <c r="P154" s="180">
        <f>O154*H154</f>
        <v>0</v>
      </c>
      <c r="Q154" s="180">
        <v>9E-05</v>
      </c>
      <c r="R154" s="180">
        <f>Q154*H154</f>
        <v>0.07426179000000001</v>
      </c>
      <c r="S154" s="180">
        <v>0.23</v>
      </c>
      <c r="T154" s="181">
        <f>S154*H154</f>
        <v>189.78013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131</v>
      </c>
      <c r="AT154" s="182" t="s">
        <v>126</v>
      </c>
      <c r="AU154" s="182" t="s">
        <v>88</v>
      </c>
      <c r="AY154" s="18" t="s">
        <v>124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86</v>
      </c>
      <c r="BK154" s="183">
        <f>ROUND(I154*H154,2)</f>
        <v>0</v>
      </c>
      <c r="BL154" s="18" t="s">
        <v>131</v>
      </c>
      <c r="BM154" s="182" t="s">
        <v>159</v>
      </c>
    </row>
    <row r="155" spans="1:51" s="13" customFormat="1" ht="12">
      <c r="A155" s="13"/>
      <c r="B155" s="189"/>
      <c r="C155" s="13"/>
      <c r="D155" s="184" t="s">
        <v>135</v>
      </c>
      <c r="E155" s="190" t="s">
        <v>1</v>
      </c>
      <c r="F155" s="191" t="s">
        <v>136</v>
      </c>
      <c r="G155" s="13"/>
      <c r="H155" s="190" t="s">
        <v>1</v>
      </c>
      <c r="I155" s="192"/>
      <c r="J155" s="13"/>
      <c r="K155" s="13"/>
      <c r="L155" s="189"/>
      <c r="M155" s="193"/>
      <c r="N155" s="194"/>
      <c r="O155" s="194"/>
      <c r="P155" s="194"/>
      <c r="Q155" s="194"/>
      <c r="R155" s="194"/>
      <c r="S155" s="194"/>
      <c r="T155" s="19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135</v>
      </c>
      <c r="AU155" s="190" t="s">
        <v>88</v>
      </c>
      <c r="AV155" s="13" t="s">
        <v>86</v>
      </c>
      <c r="AW155" s="13" t="s">
        <v>34</v>
      </c>
      <c r="AX155" s="13" t="s">
        <v>79</v>
      </c>
      <c r="AY155" s="190" t="s">
        <v>124</v>
      </c>
    </row>
    <row r="156" spans="1:51" s="14" customFormat="1" ht="12">
      <c r="A156" s="14"/>
      <c r="B156" s="196"/>
      <c r="C156" s="14"/>
      <c r="D156" s="184" t="s">
        <v>135</v>
      </c>
      <c r="E156" s="197" t="s">
        <v>1</v>
      </c>
      <c r="F156" s="198" t="s">
        <v>160</v>
      </c>
      <c r="G156" s="14"/>
      <c r="H156" s="199">
        <v>1291.16</v>
      </c>
      <c r="I156" s="200"/>
      <c r="J156" s="14"/>
      <c r="K156" s="14"/>
      <c r="L156" s="196"/>
      <c r="M156" s="201"/>
      <c r="N156" s="202"/>
      <c r="O156" s="202"/>
      <c r="P156" s="202"/>
      <c r="Q156" s="202"/>
      <c r="R156" s="202"/>
      <c r="S156" s="202"/>
      <c r="T156" s="20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197" t="s">
        <v>135</v>
      </c>
      <c r="AU156" s="197" t="s">
        <v>88</v>
      </c>
      <c r="AV156" s="14" t="s">
        <v>88</v>
      </c>
      <c r="AW156" s="14" t="s">
        <v>34</v>
      </c>
      <c r="AX156" s="14" t="s">
        <v>79</v>
      </c>
      <c r="AY156" s="197" t="s">
        <v>124</v>
      </c>
    </row>
    <row r="157" spans="1:51" s="14" customFormat="1" ht="12">
      <c r="A157" s="14"/>
      <c r="B157" s="196"/>
      <c r="C157" s="14"/>
      <c r="D157" s="184" t="s">
        <v>135</v>
      </c>
      <c r="E157" s="197" t="s">
        <v>1</v>
      </c>
      <c r="F157" s="198" t="s">
        <v>161</v>
      </c>
      <c r="G157" s="14"/>
      <c r="H157" s="199">
        <v>11.52</v>
      </c>
      <c r="I157" s="200"/>
      <c r="J157" s="14"/>
      <c r="K157" s="14"/>
      <c r="L157" s="196"/>
      <c r="M157" s="201"/>
      <c r="N157" s="202"/>
      <c r="O157" s="202"/>
      <c r="P157" s="202"/>
      <c r="Q157" s="202"/>
      <c r="R157" s="202"/>
      <c r="S157" s="202"/>
      <c r="T157" s="20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97" t="s">
        <v>135</v>
      </c>
      <c r="AU157" s="197" t="s">
        <v>88</v>
      </c>
      <c r="AV157" s="14" t="s">
        <v>88</v>
      </c>
      <c r="AW157" s="14" t="s">
        <v>34</v>
      </c>
      <c r="AX157" s="14" t="s">
        <v>79</v>
      </c>
      <c r="AY157" s="197" t="s">
        <v>124</v>
      </c>
    </row>
    <row r="158" spans="1:51" s="14" customFormat="1" ht="12">
      <c r="A158" s="14"/>
      <c r="B158" s="196"/>
      <c r="C158" s="14"/>
      <c r="D158" s="184" t="s">
        <v>135</v>
      </c>
      <c r="E158" s="197" t="s">
        <v>1</v>
      </c>
      <c r="F158" s="198" t="s">
        <v>162</v>
      </c>
      <c r="G158" s="14"/>
      <c r="H158" s="199">
        <v>3.36</v>
      </c>
      <c r="I158" s="200"/>
      <c r="J158" s="14"/>
      <c r="K158" s="14"/>
      <c r="L158" s="196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7" t="s">
        <v>135</v>
      </c>
      <c r="AU158" s="197" t="s">
        <v>88</v>
      </c>
      <c r="AV158" s="14" t="s">
        <v>88</v>
      </c>
      <c r="AW158" s="14" t="s">
        <v>34</v>
      </c>
      <c r="AX158" s="14" t="s">
        <v>79</v>
      </c>
      <c r="AY158" s="197" t="s">
        <v>124</v>
      </c>
    </row>
    <row r="159" spans="1:51" s="14" customFormat="1" ht="12">
      <c r="A159" s="14"/>
      <c r="B159" s="196"/>
      <c r="C159" s="14"/>
      <c r="D159" s="184" t="s">
        <v>135</v>
      </c>
      <c r="E159" s="197" t="s">
        <v>1</v>
      </c>
      <c r="F159" s="198" t="s">
        <v>163</v>
      </c>
      <c r="G159" s="14"/>
      <c r="H159" s="199">
        <v>-480.909</v>
      </c>
      <c r="I159" s="200"/>
      <c r="J159" s="14"/>
      <c r="K159" s="14"/>
      <c r="L159" s="196"/>
      <c r="M159" s="201"/>
      <c r="N159" s="202"/>
      <c r="O159" s="202"/>
      <c r="P159" s="202"/>
      <c r="Q159" s="202"/>
      <c r="R159" s="202"/>
      <c r="S159" s="202"/>
      <c r="T159" s="20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197" t="s">
        <v>135</v>
      </c>
      <c r="AU159" s="197" t="s">
        <v>88</v>
      </c>
      <c r="AV159" s="14" t="s">
        <v>88</v>
      </c>
      <c r="AW159" s="14" t="s">
        <v>34</v>
      </c>
      <c r="AX159" s="14" t="s">
        <v>79</v>
      </c>
      <c r="AY159" s="197" t="s">
        <v>124</v>
      </c>
    </row>
    <row r="160" spans="1:51" s="15" customFormat="1" ht="12">
      <c r="A160" s="15"/>
      <c r="B160" s="204"/>
      <c r="C160" s="15"/>
      <c r="D160" s="184" t="s">
        <v>135</v>
      </c>
      <c r="E160" s="205" t="s">
        <v>1</v>
      </c>
      <c r="F160" s="206" t="s">
        <v>139</v>
      </c>
      <c r="G160" s="15"/>
      <c r="H160" s="207">
        <v>825.131</v>
      </c>
      <c r="I160" s="208"/>
      <c r="J160" s="15"/>
      <c r="K160" s="15"/>
      <c r="L160" s="204"/>
      <c r="M160" s="209"/>
      <c r="N160" s="210"/>
      <c r="O160" s="210"/>
      <c r="P160" s="210"/>
      <c r="Q160" s="210"/>
      <c r="R160" s="210"/>
      <c r="S160" s="210"/>
      <c r="T160" s="21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05" t="s">
        <v>135</v>
      </c>
      <c r="AU160" s="205" t="s">
        <v>88</v>
      </c>
      <c r="AV160" s="15" t="s">
        <v>131</v>
      </c>
      <c r="AW160" s="15" t="s">
        <v>34</v>
      </c>
      <c r="AX160" s="15" t="s">
        <v>86</v>
      </c>
      <c r="AY160" s="205" t="s">
        <v>124</v>
      </c>
    </row>
    <row r="161" spans="1:65" s="2" customFormat="1" ht="44.25" customHeight="1">
      <c r="A161" s="37"/>
      <c r="B161" s="170"/>
      <c r="C161" s="171" t="s">
        <v>164</v>
      </c>
      <c r="D161" s="171" t="s">
        <v>126</v>
      </c>
      <c r="E161" s="172" t="s">
        <v>165</v>
      </c>
      <c r="F161" s="173" t="s">
        <v>166</v>
      </c>
      <c r="G161" s="174" t="s">
        <v>167</v>
      </c>
      <c r="H161" s="175">
        <v>258.21</v>
      </c>
      <c r="I161" s="176"/>
      <c r="J161" s="177">
        <f>ROUND(I161*H161,2)</f>
        <v>0</v>
      </c>
      <c r="K161" s="173" t="s">
        <v>130</v>
      </c>
      <c r="L161" s="38"/>
      <c r="M161" s="178" t="s">
        <v>1</v>
      </c>
      <c r="N161" s="179" t="s">
        <v>44</v>
      </c>
      <c r="O161" s="76"/>
      <c r="P161" s="180">
        <f>O161*H161</f>
        <v>0</v>
      </c>
      <c r="Q161" s="180">
        <v>0</v>
      </c>
      <c r="R161" s="180">
        <f>Q161*H161</f>
        <v>0</v>
      </c>
      <c r="S161" s="180">
        <v>0.29</v>
      </c>
      <c r="T161" s="181">
        <f>S161*H161</f>
        <v>74.88089999999998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82" t="s">
        <v>131</v>
      </c>
      <c r="AT161" s="182" t="s">
        <v>126</v>
      </c>
      <c r="AU161" s="182" t="s">
        <v>88</v>
      </c>
      <c r="AY161" s="18" t="s">
        <v>124</v>
      </c>
      <c r="BE161" s="183">
        <f>IF(N161="základní",J161,0)</f>
        <v>0</v>
      </c>
      <c r="BF161" s="183">
        <f>IF(N161="snížená",J161,0)</f>
        <v>0</v>
      </c>
      <c r="BG161" s="183">
        <f>IF(N161="zákl. přenesená",J161,0)</f>
        <v>0</v>
      </c>
      <c r="BH161" s="183">
        <f>IF(N161="sníž. přenesená",J161,0)</f>
        <v>0</v>
      </c>
      <c r="BI161" s="183">
        <f>IF(N161="nulová",J161,0)</f>
        <v>0</v>
      </c>
      <c r="BJ161" s="18" t="s">
        <v>86</v>
      </c>
      <c r="BK161" s="183">
        <f>ROUND(I161*H161,2)</f>
        <v>0</v>
      </c>
      <c r="BL161" s="18" t="s">
        <v>131</v>
      </c>
      <c r="BM161" s="182" t="s">
        <v>168</v>
      </c>
    </row>
    <row r="162" spans="1:51" s="14" customFormat="1" ht="12">
      <c r="A162" s="14"/>
      <c r="B162" s="196"/>
      <c r="C162" s="14"/>
      <c r="D162" s="184" t="s">
        <v>135</v>
      </c>
      <c r="E162" s="197" t="s">
        <v>1</v>
      </c>
      <c r="F162" s="198" t="s">
        <v>169</v>
      </c>
      <c r="G162" s="14"/>
      <c r="H162" s="199">
        <v>275.73</v>
      </c>
      <c r="I162" s="200"/>
      <c r="J162" s="14"/>
      <c r="K162" s="14"/>
      <c r="L162" s="196"/>
      <c r="M162" s="201"/>
      <c r="N162" s="202"/>
      <c r="O162" s="202"/>
      <c r="P162" s="202"/>
      <c r="Q162" s="202"/>
      <c r="R162" s="202"/>
      <c r="S162" s="202"/>
      <c r="T162" s="20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97" t="s">
        <v>135</v>
      </c>
      <c r="AU162" s="197" t="s">
        <v>88</v>
      </c>
      <c r="AV162" s="14" t="s">
        <v>88</v>
      </c>
      <c r="AW162" s="14" t="s">
        <v>34</v>
      </c>
      <c r="AX162" s="14" t="s">
        <v>79</v>
      </c>
      <c r="AY162" s="197" t="s">
        <v>124</v>
      </c>
    </row>
    <row r="163" spans="1:51" s="14" customFormat="1" ht="12">
      <c r="A163" s="14"/>
      <c r="B163" s="196"/>
      <c r="C163" s="14"/>
      <c r="D163" s="184" t="s">
        <v>135</v>
      </c>
      <c r="E163" s="197" t="s">
        <v>1</v>
      </c>
      <c r="F163" s="198" t="s">
        <v>170</v>
      </c>
      <c r="G163" s="14"/>
      <c r="H163" s="199">
        <v>-17.52</v>
      </c>
      <c r="I163" s="200"/>
      <c r="J163" s="14"/>
      <c r="K163" s="14"/>
      <c r="L163" s="196"/>
      <c r="M163" s="201"/>
      <c r="N163" s="202"/>
      <c r="O163" s="202"/>
      <c r="P163" s="202"/>
      <c r="Q163" s="202"/>
      <c r="R163" s="202"/>
      <c r="S163" s="202"/>
      <c r="T163" s="20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197" t="s">
        <v>135</v>
      </c>
      <c r="AU163" s="197" t="s">
        <v>88</v>
      </c>
      <c r="AV163" s="14" t="s">
        <v>88</v>
      </c>
      <c r="AW163" s="14" t="s">
        <v>34</v>
      </c>
      <c r="AX163" s="14" t="s">
        <v>79</v>
      </c>
      <c r="AY163" s="197" t="s">
        <v>124</v>
      </c>
    </row>
    <row r="164" spans="1:51" s="15" customFormat="1" ht="12">
      <c r="A164" s="15"/>
      <c r="B164" s="204"/>
      <c r="C164" s="15"/>
      <c r="D164" s="184" t="s">
        <v>135</v>
      </c>
      <c r="E164" s="205" t="s">
        <v>1</v>
      </c>
      <c r="F164" s="206" t="s">
        <v>139</v>
      </c>
      <c r="G164" s="15"/>
      <c r="H164" s="207">
        <v>258.21</v>
      </c>
      <c r="I164" s="208"/>
      <c r="J164" s="15"/>
      <c r="K164" s="15"/>
      <c r="L164" s="204"/>
      <c r="M164" s="209"/>
      <c r="N164" s="210"/>
      <c r="O164" s="210"/>
      <c r="P164" s="210"/>
      <c r="Q164" s="210"/>
      <c r="R164" s="210"/>
      <c r="S164" s="210"/>
      <c r="T164" s="21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05" t="s">
        <v>135</v>
      </c>
      <c r="AU164" s="205" t="s">
        <v>88</v>
      </c>
      <c r="AV164" s="15" t="s">
        <v>131</v>
      </c>
      <c r="AW164" s="15" t="s">
        <v>34</v>
      </c>
      <c r="AX164" s="15" t="s">
        <v>86</v>
      </c>
      <c r="AY164" s="205" t="s">
        <v>124</v>
      </c>
    </row>
    <row r="165" spans="1:65" s="2" customFormat="1" ht="49.05" customHeight="1">
      <c r="A165" s="37"/>
      <c r="B165" s="170"/>
      <c r="C165" s="171" t="s">
        <v>171</v>
      </c>
      <c r="D165" s="171" t="s">
        <v>126</v>
      </c>
      <c r="E165" s="172" t="s">
        <v>172</v>
      </c>
      <c r="F165" s="173" t="s">
        <v>173</v>
      </c>
      <c r="G165" s="174" t="s">
        <v>167</v>
      </c>
      <c r="H165" s="175">
        <v>17.52</v>
      </c>
      <c r="I165" s="176"/>
      <c r="J165" s="177">
        <f>ROUND(I165*H165,2)</f>
        <v>0</v>
      </c>
      <c r="K165" s="173" t="s">
        <v>130</v>
      </c>
      <c r="L165" s="38"/>
      <c r="M165" s="178" t="s">
        <v>1</v>
      </c>
      <c r="N165" s="179" t="s">
        <v>44</v>
      </c>
      <c r="O165" s="76"/>
      <c r="P165" s="180">
        <f>O165*H165</f>
        <v>0</v>
      </c>
      <c r="Q165" s="180">
        <v>0</v>
      </c>
      <c r="R165" s="180">
        <f>Q165*H165</f>
        <v>0</v>
      </c>
      <c r="S165" s="180">
        <v>0.205</v>
      </c>
      <c r="T165" s="181">
        <f>S165*H165</f>
        <v>3.5915999999999997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82" t="s">
        <v>131</v>
      </c>
      <c r="AT165" s="182" t="s">
        <v>126</v>
      </c>
      <c r="AU165" s="182" t="s">
        <v>88</v>
      </c>
      <c r="AY165" s="18" t="s">
        <v>124</v>
      </c>
      <c r="BE165" s="183">
        <f>IF(N165="základní",J165,0)</f>
        <v>0</v>
      </c>
      <c r="BF165" s="183">
        <f>IF(N165="snížená",J165,0)</f>
        <v>0</v>
      </c>
      <c r="BG165" s="183">
        <f>IF(N165="zákl. přenesená",J165,0)</f>
        <v>0</v>
      </c>
      <c r="BH165" s="183">
        <f>IF(N165="sníž. přenesená",J165,0)</f>
        <v>0</v>
      </c>
      <c r="BI165" s="183">
        <f>IF(N165="nulová",J165,0)</f>
        <v>0</v>
      </c>
      <c r="BJ165" s="18" t="s">
        <v>86</v>
      </c>
      <c r="BK165" s="183">
        <f>ROUND(I165*H165,2)</f>
        <v>0</v>
      </c>
      <c r="BL165" s="18" t="s">
        <v>131</v>
      </c>
      <c r="BM165" s="182" t="s">
        <v>174</v>
      </c>
    </row>
    <row r="166" spans="1:51" s="14" customFormat="1" ht="12">
      <c r="A166" s="14"/>
      <c r="B166" s="196"/>
      <c r="C166" s="14"/>
      <c r="D166" s="184" t="s">
        <v>135</v>
      </c>
      <c r="E166" s="197" t="s">
        <v>1</v>
      </c>
      <c r="F166" s="198" t="s">
        <v>175</v>
      </c>
      <c r="G166" s="14"/>
      <c r="H166" s="199">
        <v>17.52</v>
      </c>
      <c r="I166" s="200"/>
      <c r="J166" s="14"/>
      <c r="K166" s="14"/>
      <c r="L166" s="196"/>
      <c r="M166" s="201"/>
      <c r="N166" s="202"/>
      <c r="O166" s="202"/>
      <c r="P166" s="202"/>
      <c r="Q166" s="202"/>
      <c r="R166" s="202"/>
      <c r="S166" s="202"/>
      <c r="T166" s="20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197" t="s">
        <v>135</v>
      </c>
      <c r="AU166" s="197" t="s">
        <v>88</v>
      </c>
      <c r="AV166" s="14" t="s">
        <v>88</v>
      </c>
      <c r="AW166" s="14" t="s">
        <v>34</v>
      </c>
      <c r="AX166" s="14" t="s">
        <v>86</v>
      </c>
      <c r="AY166" s="197" t="s">
        <v>124</v>
      </c>
    </row>
    <row r="167" spans="1:65" s="2" customFormat="1" ht="37.8" customHeight="1">
      <c r="A167" s="37"/>
      <c r="B167" s="170"/>
      <c r="C167" s="171" t="s">
        <v>176</v>
      </c>
      <c r="D167" s="171" t="s">
        <v>126</v>
      </c>
      <c r="E167" s="172" t="s">
        <v>177</v>
      </c>
      <c r="F167" s="173" t="s">
        <v>178</v>
      </c>
      <c r="G167" s="174" t="s">
        <v>179</v>
      </c>
      <c r="H167" s="175">
        <v>652.905</v>
      </c>
      <c r="I167" s="176"/>
      <c r="J167" s="177">
        <f>ROUND(I167*H167,2)</f>
        <v>0</v>
      </c>
      <c r="K167" s="173" t="s">
        <v>130</v>
      </c>
      <c r="L167" s="38"/>
      <c r="M167" s="178" t="s">
        <v>1</v>
      </c>
      <c r="N167" s="179" t="s">
        <v>44</v>
      </c>
      <c r="O167" s="76"/>
      <c r="P167" s="180">
        <f>O167*H167</f>
        <v>0</v>
      </c>
      <c r="Q167" s="180">
        <v>0</v>
      </c>
      <c r="R167" s="180">
        <f>Q167*H167</f>
        <v>0</v>
      </c>
      <c r="S167" s="180">
        <v>0</v>
      </c>
      <c r="T167" s="18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82" t="s">
        <v>131</v>
      </c>
      <c r="AT167" s="182" t="s">
        <v>126</v>
      </c>
      <c r="AU167" s="182" t="s">
        <v>88</v>
      </c>
      <c r="AY167" s="18" t="s">
        <v>124</v>
      </c>
      <c r="BE167" s="183">
        <f>IF(N167="základní",J167,0)</f>
        <v>0</v>
      </c>
      <c r="BF167" s="183">
        <f>IF(N167="snížená",J167,0)</f>
        <v>0</v>
      </c>
      <c r="BG167" s="183">
        <f>IF(N167="zákl. přenesená",J167,0)</f>
        <v>0</v>
      </c>
      <c r="BH167" s="183">
        <f>IF(N167="sníž. přenesená",J167,0)</f>
        <v>0</v>
      </c>
      <c r="BI167" s="183">
        <f>IF(N167="nulová",J167,0)</f>
        <v>0</v>
      </c>
      <c r="BJ167" s="18" t="s">
        <v>86</v>
      </c>
      <c r="BK167" s="183">
        <f>ROUND(I167*H167,2)</f>
        <v>0</v>
      </c>
      <c r="BL167" s="18" t="s">
        <v>131</v>
      </c>
      <c r="BM167" s="182" t="s">
        <v>180</v>
      </c>
    </row>
    <row r="168" spans="1:51" s="14" customFormat="1" ht="12">
      <c r="A168" s="14"/>
      <c r="B168" s="196"/>
      <c r="C168" s="14"/>
      <c r="D168" s="184" t="s">
        <v>135</v>
      </c>
      <c r="E168" s="197" t="s">
        <v>1</v>
      </c>
      <c r="F168" s="198" t="s">
        <v>181</v>
      </c>
      <c r="G168" s="14"/>
      <c r="H168" s="199">
        <v>387.345</v>
      </c>
      <c r="I168" s="200"/>
      <c r="J168" s="14"/>
      <c r="K168" s="14"/>
      <c r="L168" s="196"/>
      <c r="M168" s="201"/>
      <c r="N168" s="202"/>
      <c r="O168" s="202"/>
      <c r="P168" s="202"/>
      <c r="Q168" s="202"/>
      <c r="R168" s="202"/>
      <c r="S168" s="202"/>
      <c r="T168" s="20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197" t="s">
        <v>135</v>
      </c>
      <c r="AU168" s="197" t="s">
        <v>88</v>
      </c>
      <c r="AV168" s="14" t="s">
        <v>88</v>
      </c>
      <c r="AW168" s="14" t="s">
        <v>34</v>
      </c>
      <c r="AX168" s="14" t="s">
        <v>79</v>
      </c>
      <c r="AY168" s="197" t="s">
        <v>124</v>
      </c>
    </row>
    <row r="169" spans="1:51" s="14" customFormat="1" ht="12">
      <c r="A169" s="14"/>
      <c r="B169" s="196"/>
      <c r="C169" s="14"/>
      <c r="D169" s="184" t="s">
        <v>135</v>
      </c>
      <c r="E169" s="197" t="s">
        <v>1</v>
      </c>
      <c r="F169" s="198" t="s">
        <v>182</v>
      </c>
      <c r="G169" s="14"/>
      <c r="H169" s="199">
        <v>179.4</v>
      </c>
      <c r="I169" s="200"/>
      <c r="J169" s="14"/>
      <c r="K169" s="14"/>
      <c r="L169" s="196"/>
      <c r="M169" s="201"/>
      <c r="N169" s="202"/>
      <c r="O169" s="202"/>
      <c r="P169" s="202"/>
      <c r="Q169" s="202"/>
      <c r="R169" s="202"/>
      <c r="S169" s="202"/>
      <c r="T169" s="20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7" t="s">
        <v>135</v>
      </c>
      <c r="AU169" s="197" t="s">
        <v>88</v>
      </c>
      <c r="AV169" s="14" t="s">
        <v>88</v>
      </c>
      <c r="AW169" s="14" t="s">
        <v>34</v>
      </c>
      <c r="AX169" s="14" t="s">
        <v>79</v>
      </c>
      <c r="AY169" s="197" t="s">
        <v>124</v>
      </c>
    </row>
    <row r="170" spans="1:51" s="14" customFormat="1" ht="12">
      <c r="A170" s="14"/>
      <c r="B170" s="196"/>
      <c r="C170" s="14"/>
      <c r="D170" s="184" t="s">
        <v>135</v>
      </c>
      <c r="E170" s="197" t="s">
        <v>1</v>
      </c>
      <c r="F170" s="198" t="s">
        <v>183</v>
      </c>
      <c r="G170" s="14"/>
      <c r="H170" s="199">
        <v>86.16</v>
      </c>
      <c r="I170" s="200"/>
      <c r="J170" s="14"/>
      <c r="K170" s="14"/>
      <c r="L170" s="196"/>
      <c r="M170" s="201"/>
      <c r="N170" s="202"/>
      <c r="O170" s="202"/>
      <c r="P170" s="202"/>
      <c r="Q170" s="202"/>
      <c r="R170" s="202"/>
      <c r="S170" s="202"/>
      <c r="T170" s="20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97" t="s">
        <v>135</v>
      </c>
      <c r="AU170" s="197" t="s">
        <v>88</v>
      </c>
      <c r="AV170" s="14" t="s">
        <v>88</v>
      </c>
      <c r="AW170" s="14" t="s">
        <v>34</v>
      </c>
      <c r="AX170" s="14" t="s">
        <v>79</v>
      </c>
      <c r="AY170" s="197" t="s">
        <v>124</v>
      </c>
    </row>
    <row r="171" spans="1:51" s="15" customFormat="1" ht="12">
      <c r="A171" s="15"/>
      <c r="B171" s="204"/>
      <c r="C171" s="15"/>
      <c r="D171" s="184" t="s">
        <v>135</v>
      </c>
      <c r="E171" s="205" t="s">
        <v>1</v>
      </c>
      <c r="F171" s="206" t="s">
        <v>139</v>
      </c>
      <c r="G171" s="15"/>
      <c r="H171" s="207">
        <v>652.905</v>
      </c>
      <c r="I171" s="208"/>
      <c r="J171" s="15"/>
      <c r="K171" s="15"/>
      <c r="L171" s="204"/>
      <c r="M171" s="209"/>
      <c r="N171" s="210"/>
      <c r="O171" s="210"/>
      <c r="P171" s="210"/>
      <c r="Q171" s="210"/>
      <c r="R171" s="210"/>
      <c r="S171" s="210"/>
      <c r="T171" s="21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05" t="s">
        <v>135</v>
      </c>
      <c r="AU171" s="205" t="s">
        <v>88</v>
      </c>
      <c r="AV171" s="15" t="s">
        <v>131</v>
      </c>
      <c r="AW171" s="15" t="s">
        <v>34</v>
      </c>
      <c r="AX171" s="15" t="s">
        <v>86</v>
      </c>
      <c r="AY171" s="205" t="s">
        <v>124</v>
      </c>
    </row>
    <row r="172" spans="1:65" s="2" customFormat="1" ht="44.25" customHeight="1">
      <c r="A172" s="37"/>
      <c r="B172" s="170"/>
      <c r="C172" s="171" t="s">
        <v>184</v>
      </c>
      <c r="D172" s="171" t="s">
        <v>126</v>
      </c>
      <c r="E172" s="172" t="s">
        <v>185</v>
      </c>
      <c r="F172" s="173" t="s">
        <v>186</v>
      </c>
      <c r="G172" s="174" t="s">
        <v>179</v>
      </c>
      <c r="H172" s="175">
        <v>81.645</v>
      </c>
      <c r="I172" s="176"/>
      <c r="J172" s="177">
        <f>ROUND(I172*H172,2)</f>
        <v>0</v>
      </c>
      <c r="K172" s="173" t="s">
        <v>130</v>
      </c>
      <c r="L172" s="38"/>
      <c r="M172" s="178" t="s">
        <v>1</v>
      </c>
      <c r="N172" s="179" t="s">
        <v>44</v>
      </c>
      <c r="O172" s="76"/>
      <c r="P172" s="180">
        <f>O172*H172</f>
        <v>0</v>
      </c>
      <c r="Q172" s="180">
        <v>0</v>
      </c>
      <c r="R172" s="180">
        <f>Q172*H172</f>
        <v>0</v>
      </c>
      <c r="S172" s="180">
        <v>0</v>
      </c>
      <c r="T172" s="18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82" t="s">
        <v>131</v>
      </c>
      <c r="AT172" s="182" t="s">
        <v>126</v>
      </c>
      <c r="AU172" s="182" t="s">
        <v>88</v>
      </c>
      <c r="AY172" s="18" t="s">
        <v>124</v>
      </c>
      <c r="BE172" s="183">
        <f>IF(N172="základní",J172,0)</f>
        <v>0</v>
      </c>
      <c r="BF172" s="183">
        <f>IF(N172="snížená",J172,0)</f>
        <v>0</v>
      </c>
      <c r="BG172" s="183">
        <f>IF(N172="zákl. přenesená",J172,0)</f>
        <v>0</v>
      </c>
      <c r="BH172" s="183">
        <f>IF(N172="sníž. přenesená",J172,0)</f>
        <v>0</v>
      </c>
      <c r="BI172" s="183">
        <f>IF(N172="nulová",J172,0)</f>
        <v>0</v>
      </c>
      <c r="BJ172" s="18" t="s">
        <v>86</v>
      </c>
      <c r="BK172" s="183">
        <f>ROUND(I172*H172,2)</f>
        <v>0</v>
      </c>
      <c r="BL172" s="18" t="s">
        <v>131</v>
      </c>
      <c r="BM172" s="182" t="s">
        <v>187</v>
      </c>
    </row>
    <row r="173" spans="1:51" s="14" customFormat="1" ht="12">
      <c r="A173" s="14"/>
      <c r="B173" s="196"/>
      <c r="C173" s="14"/>
      <c r="D173" s="184" t="s">
        <v>135</v>
      </c>
      <c r="E173" s="197" t="s">
        <v>1</v>
      </c>
      <c r="F173" s="198" t="s">
        <v>188</v>
      </c>
      <c r="G173" s="14"/>
      <c r="H173" s="199">
        <v>81.645</v>
      </c>
      <c r="I173" s="200"/>
      <c r="J173" s="14"/>
      <c r="K173" s="14"/>
      <c r="L173" s="196"/>
      <c r="M173" s="201"/>
      <c r="N173" s="202"/>
      <c r="O173" s="202"/>
      <c r="P173" s="202"/>
      <c r="Q173" s="202"/>
      <c r="R173" s="202"/>
      <c r="S173" s="202"/>
      <c r="T173" s="20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197" t="s">
        <v>135</v>
      </c>
      <c r="AU173" s="197" t="s">
        <v>88</v>
      </c>
      <c r="AV173" s="14" t="s">
        <v>88</v>
      </c>
      <c r="AW173" s="14" t="s">
        <v>34</v>
      </c>
      <c r="AX173" s="14" t="s">
        <v>86</v>
      </c>
      <c r="AY173" s="197" t="s">
        <v>124</v>
      </c>
    </row>
    <row r="174" spans="1:65" s="2" customFormat="1" ht="62.7" customHeight="1">
      <c r="A174" s="37"/>
      <c r="B174" s="170"/>
      <c r="C174" s="171" t="s">
        <v>189</v>
      </c>
      <c r="D174" s="171" t="s">
        <v>126</v>
      </c>
      <c r="E174" s="172" t="s">
        <v>190</v>
      </c>
      <c r="F174" s="173" t="s">
        <v>191</v>
      </c>
      <c r="G174" s="174" t="s">
        <v>179</v>
      </c>
      <c r="H174" s="175">
        <v>150.96</v>
      </c>
      <c r="I174" s="176"/>
      <c r="J174" s="177">
        <f>ROUND(I174*H174,2)</f>
        <v>0</v>
      </c>
      <c r="K174" s="173" t="s">
        <v>130</v>
      </c>
      <c r="L174" s="38"/>
      <c r="M174" s="178" t="s">
        <v>1</v>
      </c>
      <c r="N174" s="179" t="s">
        <v>44</v>
      </c>
      <c r="O174" s="76"/>
      <c r="P174" s="180">
        <f>O174*H174</f>
        <v>0</v>
      </c>
      <c r="Q174" s="180">
        <v>0</v>
      </c>
      <c r="R174" s="180">
        <f>Q174*H174</f>
        <v>0</v>
      </c>
      <c r="S174" s="180">
        <v>0</v>
      </c>
      <c r="T174" s="18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82" t="s">
        <v>131</v>
      </c>
      <c r="AT174" s="182" t="s">
        <v>126</v>
      </c>
      <c r="AU174" s="182" t="s">
        <v>88</v>
      </c>
      <c r="AY174" s="18" t="s">
        <v>124</v>
      </c>
      <c r="BE174" s="183">
        <f>IF(N174="základní",J174,0)</f>
        <v>0</v>
      </c>
      <c r="BF174" s="183">
        <f>IF(N174="snížená",J174,0)</f>
        <v>0</v>
      </c>
      <c r="BG174" s="183">
        <f>IF(N174="zákl. přenesená",J174,0)</f>
        <v>0</v>
      </c>
      <c r="BH174" s="183">
        <f>IF(N174="sníž. přenesená",J174,0)</f>
        <v>0</v>
      </c>
      <c r="BI174" s="183">
        <f>IF(N174="nulová",J174,0)</f>
        <v>0</v>
      </c>
      <c r="BJ174" s="18" t="s">
        <v>86</v>
      </c>
      <c r="BK174" s="183">
        <f>ROUND(I174*H174,2)</f>
        <v>0</v>
      </c>
      <c r="BL174" s="18" t="s">
        <v>131</v>
      </c>
      <c r="BM174" s="182" t="s">
        <v>192</v>
      </c>
    </row>
    <row r="175" spans="1:51" s="13" customFormat="1" ht="12">
      <c r="A175" s="13"/>
      <c r="B175" s="189"/>
      <c r="C175" s="13"/>
      <c r="D175" s="184" t="s">
        <v>135</v>
      </c>
      <c r="E175" s="190" t="s">
        <v>1</v>
      </c>
      <c r="F175" s="191" t="s">
        <v>193</v>
      </c>
      <c r="G175" s="13"/>
      <c r="H175" s="190" t="s">
        <v>1</v>
      </c>
      <c r="I175" s="192"/>
      <c r="J175" s="13"/>
      <c r="K175" s="13"/>
      <c r="L175" s="189"/>
      <c r="M175" s="193"/>
      <c r="N175" s="194"/>
      <c r="O175" s="194"/>
      <c r="P175" s="194"/>
      <c r="Q175" s="194"/>
      <c r="R175" s="194"/>
      <c r="S175" s="194"/>
      <c r="T175" s="19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90" t="s">
        <v>135</v>
      </c>
      <c r="AU175" s="190" t="s">
        <v>88</v>
      </c>
      <c r="AV175" s="13" t="s">
        <v>86</v>
      </c>
      <c r="AW175" s="13" t="s">
        <v>34</v>
      </c>
      <c r="AX175" s="13" t="s">
        <v>79</v>
      </c>
      <c r="AY175" s="190" t="s">
        <v>124</v>
      </c>
    </row>
    <row r="176" spans="1:51" s="14" customFormat="1" ht="12">
      <c r="A176" s="14"/>
      <c r="B176" s="196"/>
      <c r="C176" s="14"/>
      <c r="D176" s="184" t="s">
        <v>135</v>
      </c>
      <c r="E176" s="197" t="s">
        <v>1</v>
      </c>
      <c r="F176" s="198" t="s">
        <v>194</v>
      </c>
      <c r="G176" s="14"/>
      <c r="H176" s="199">
        <v>150.96</v>
      </c>
      <c r="I176" s="200"/>
      <c r="J176" s="14"/>
      <c r="K176" s="14"/>
      <c r="L176" s="196"/>
      <c r="M176" s="201"/>
      <c r="N176" s="202"/>
      <c r="O176" s="202"/>
      <c r="P176" s="202"/>
      <c r="Q176" s="202"/>
      <c r="R176" s="202"/>
      <c r="S176" s="202"/>
      <c r="T176" s="20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97" t="s">
        <v>135</v>
      </c>
      <c r="AU176" s="197" t="s">
        <v>88</v>
      </c>
      <c r="AV176" s="14" t="s">
        <v>88</v>
      </c>
      <c r="AW176" s="14" t="s">
        <v>34</v>
      </c>
      <c r="AX176" s="14" t="s">
        <v>79</v>
      </c>
      <c r="AY176" s="197" t="s">
        <v>124</v>
      </c>
    </row>
    <row r="177" spans="1:51" s="15" customFormat="1" ht="12">
      <c r="A177" s="15"/>
      <c r="B177" s="204"/>
      <c r="C177" s="15"/>
      <c r="D177" s="184" t="s">
        <v>135</v>
      </c>
      <c r="E177" s="205" t="s">
        <v>1</v>
      </c>
      <c r="F177" s="206" t="s">
        <v>139</v>
      </c>
      <c r="G177" s="15"/>
      <c r="H177" s="207">
        <v>150.96</v>
      </c>
      <c r="I177" s="208"/>
      <c r="J177" s="15"/>
      <c r="K177" s="15"/>
      <c r="L177" s="204"/>
      <c r="M177" s="209"/>
      <c r="N177" s="210"/>
      <c r="O177" s="210"/>
      <c r="P177" s="210"/>
      <c r="Q177" s="210"/>
      <c r="R177" s="210"/>
      <c r="S177" s="210"/>
      <c r="T177" s="211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05" t="s">
        <v>135</v>
      </c>
      <c r="AU177" s="205" t="s">
        <v>88</v>
      </c>
      <c r="AV177" s="15" t="s">
        <v>131</v>
      </c>
      <c r="AW177" s="15" t="s">
        <v>34</v>
      </c>
      <c r="AX177" s="15" t="s">
        <v>86</v>
      </c>
      <c r="AY177" s="205" t="s">
        <v>124</v>
      </c>
    </row>
    <row r="178" spans="1:65" s="2" customFormat="1" ht="62.7" customHeight="1">
      <c r="A178" s="37"/>
      <c r="B178" s="170"/>
      <c r="C178" s="171" t="s">
        <v>195</v>
      </c>
      <c r="D178" s="171" t="s">
        <v>126</v>
      </c>
      <c r="E178" s="172" t="s">
        <v>196</v>
      </c>
      <c r="F178" s="173" t="s">
        <v>197</v>
      </c>
      <c r="G178" s="174" t="s">
        <v>179</v>
      </c>
      <c r="H178" s="175">
        <v>658.71</v>
      </c>
      <c r="I178" s="176"/>
      <c r="J178" s="177">
        <f>ROUND(I178*H178,2)</f>
        <v>0</v>
      </c>
      <c r="K178" s="173" t="s">
        <v>130</v>
      </c>
      <c r="L178" s="38"/>
      <c r="M178" s="178" t="s">
        <v>1</v>
      </c>
      <c r="N178" s="179" t="s">
        <v>44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131</v>
      </c>
      <c r="AT178" s="182" t="s">
        <v>126</v>
      </c>
      <c r="AU178" s="182" t="s">
        <v>88</v>
      </c>
      <c r="AY178" s="18" t="s">
        <v>124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86</v>
      </c>
      <c r="BK178" s="183">
        <f>ROUND(I178*H178,2)</f>
        <v>0</v>
      </c>
      <c r="BL178" s="18" t="s">
        <v>131</v>
      </c>
      <c r="BM178" s="182" t="s">
        <v>198</v>
      </c>
    </row>
    <row r="179" spans="1:51" s="13" customFormat="1" ht="12">
      <c r="A179" s="13"/>
      <c r="B179" s="189"/>
      <c r="C179" s="13"/>
      <c r="D179" s="184" t="s">
        <v>135</v>
      </c>
      <c r="E179" s="190" t="s">
        <v>1</v>
      </c>
      <c r="F179" s="191" t="s">
        <v>199</v>
      </c>
      <c r="G179" s="13"/>
      <c r="H179" s="190" t="s">
        <v>1</v>
      </c>
      <c r="I179" s="192"/>
      <c r="J179" s="13"/>
      <c r="K179" s="13"/>
      <c r="L179" s="189"/>
      <c r="M179" s="193"/>
      <c r="N179" s="194"/>
      <c r="O179" s="194"/>
      <c r="P179" s="194"/>
      <c r="Q179" s="194"/>
      <c r="R179" s="194"/>
      <c r="S179" s="194"/>
      <c r="T179" s="19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135</v>
      </c>
      <c r="AU179" s="190" t="s">
        <v>88</v>
      </c>
      <c r="AV179" s="13" t="s">
        <v>86</v>
      </c>
      <c r="AW179" s="13" t="s">
        <v>34</v>
      </c>
      <c r="AX179" s="13" t="s">
        <v>79</v>
      </c>
      <c r="AY179" s="190" t="s">
        <v>124</v>
      </c>
    </row>
    <row r="180" spans="1:51" s="14" customFormat="1" ht="12">
      <c r="A180" s="14"/>
      <c r="B180" s="196"/>
      <c r="C180" s="14"/>
      <c r="D180" s="184" t="s">
        <v>135</v>
      </c>
      <c r="E180" s="197" t="s">
        <v>1</v>
      </c>
      <c r="F180" s="198" t="s">
        <v>200</v>
      </c>
      <c r="G180" s="14"/>
      <c r="H180" s="199">
        <v>734.55</v>
      </c>
      <c r="I180" s="200"/>
      <c r="J180" s="14"/>
      <c r="K180" s="14"/>
      <c r="L180" s="196"/>
      <c r="M180" s="201"/>
      <c r="N180" s="202"/>
      <c r="O180" s="202"/>
      <c r="P180" s="202"/>
      <c r="Q180" s="202"/>
      <c r="R180" s="202"/>
      <c r="S180" s="202"/>
      <c r="T180" s="20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7" t="s">
        <v>135</v>
      </c>
      <c r="AU180" s="197" t="s">
        <v>88</v>
      </c>
      <c r="AV180" s="14" t="s">
        <v>88</v>
      </c>
      <c r="AW180" s="14" t="s">
        <v>34</v>
      </c>
      <c r="AX180" s="14" t="s">
        <v>79</v>
      </c>
      <c r="AY180" s="197" t="s">
        <v>124</v>
      </c>
    </row>
    <row r="181" spans="1:51" s="14" customFormat="1" ht="12">
      <c r="A181" s="14"/>
      <c r="B181" s="196"/>
      <c r="C181" s="14"/>
      <c r="D181" s="184" t="s">
        <v>135</v>
      </c>
      <c r="E181" s="197" t="s">
        <v>1</v>
      </c>
      <c r="F181" s="198" t="s">
        <v>201</v>
      </c>
      <c r="G181" s="14"/>
      <c r="H181" s="199">
        <v>-75.84</v>
      </c>
      <c r="I181" s="200"/>
      <c r="J181" s="14"/>
      <c r="K181" s="14"/>
      <c r="L181" s="196"/>
      <c r="M181" s="201"/>
      <c r="N181" s="202"/>
      <c r="O181" s="202"/>
      <c r="P181" s="202"/>
      <c r="Q181" s="202"/>
      <c r="R181" s="202"/>
      <c r="S181" s="202"/>
      <c r="T181" s="20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197" t="s">
        <v>135</v>
      </c>
      <c r="AU181" s="197" t="s">
        <v>88</v>
      </c>
      <c r="AV181" s="14" t="s">
        <v>88</v>
      </c>
      <c r="AW181" s="14" t="s">
        <v>34</v>
      </c>
      <c r="AX181" s="14" t="s">
        <v>79</v>
      </c>
      <c r="AY181" s="197" t="s">
        <v>124</v>
      </c>
    </row>
    <row r="182" spans="1:51" s="15" customFormat="1" ht="12">
      <c r="A182" s="15"/>
      <c r="B182" s="204"/>
      <c r="C182" s="15"/>
      <c r="D182" s="184" t="s">
        <v>135</v>
      </c>
      <c r="E182" s="205" t="s">
        <v>1</v>
      </c>
      <c r="F182" s="206" t="s">
        <v>139</v>
      </c>
      <c r="G182" s="15"/>
      <c r="H182" s="207">
        <v>658.71</v>
      </c>
      <c r="I182" s="208"/>
      <c r="J182" s="15"/>
      <c r="K182" s="15"/>
      <c r="L182" s="204"/>
      <c r="M182" s="209"/>
      <c r="N182" s="210"/>
      <c r="O182" s="210"/>
      <c r="P182" s="210"/>
      <c r="Q182" s="210"/>
      <c r="R182" s="210"/>
      <c r="S182" s="210"/>
      <c r="T182" s="211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05" t="s">
        <v>135</v>
      </c>
      <c r="AU182" s="205" t="s">
        <v>88</v>
      </c>
      <c r="AV182" s="15" t="s">
        <v>131</v>
      </c>
      <c r="AW182" s="15" t="s">
        <v>34</v>
      </c>
      <c r="AX182" s="15" t="s">
        <v>86</v>
      </c>
      <c r="AY182" s="205" t="s">
        <v>124</v>
      </c>
    </row>
    <row r="183" spans="1:65" s="2" customFormat="1" ht="44.25" customHeight="1">
      <c r="A183" s="37"/>
      <c r="B183" s="170"/>
      <c r="C183" s="171" t="s">
        <v>202</v>
      </c>
      <c r="D183" s="171" t="s">
        <v>126</v>
      </c>
      <c r="E183" s="172" t="s">
        <v>203</v>
      </c>
      <c r="F183" s="173" t="s">
        <v>204</v>
      </c>
      <c r="G183" s="174" t="s">
        <v>179</v>
      </c>
      <c r="H183" s="175">
        <v>75.48</v>
      </c>
      <c r="I183" s="176"/>
      <c r="J183" s="177">
        <f>ROUND(I183*H183,2)</f>
        <v>0</v>
      </c>
      <c r="K183" s="173" t="s">
        <v>130</v>
      </c>
      <c r="L183" s="38"/>
      <c r="M183" s="178" t="s">
        <v>1</v>
      </c>
      <c r="N183" s="179" t="s">
        <v>44</v>
      </c>
      <c r="O183" s="76"/>
      <c r="P183" s="180">
        <f>O183*H183</f>
        <v>0</v>
      </c>
      <c r="Q183" s="180">
        <v>0</v>
      </c>
      <c r="R183" s="180">
        <f>Q183*H183</f>
        <v>0</v>
      </c>
      <c r="S183" s="180">
        <v>0</v>
      </c>
      <c r="T183" s="18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82" t="s">
        <v>131</v>
      </c>
      <c r="AT183" s="182" t="s">
        <v>126</v>
      </c>
      <c r="AU183" s="182" t="s">
        <v>88</v>
      </c>
      <c r="AY183" s="18" t="s">
        <v>124</v>
      </c>
      <c r="BE183" s="183">
        <f>IF(N183="základní",J183,0)</f>
        <v>0</v>
      </c>
      <c r="BF183" s="183">
        <f>IF(N183="snížená",J183,0)</f>
        <v>0</v>
      </c>
      <c r="BG183" s="183">
        <f>IF(N183="zákl. přenesená",J183,0)</f>
        <v>0</v>
      </c>
      <c r="BH183" s="183">
        <f>IF(N183="sníž. přenesená",J183,0)</f>
        <v>0</v>
      </c>
      <c r="BI183" s="183">
        <f>IF(N183="nulová",J183,0)</f>
        <v>0</v>
      </c>
      <c r="BJ183" s="18" t="s">
        <v>86</v>
      </c>
      <c r="BK183" s="183">
        <f>ROUND(I183*H183,2)</f>
        <v>0</v>
      </c>
      <c r="BL183" s="18" t="s">
        <v>131</v>
      </c>
      <c r="BM183" s="182" t="s">
        <v>205</v>
      </c>
    </row>
    <row r="184" spans="1:51" s="13" customFormat="1" ht="12">
      <c r="A184" s="13"/>
      <c r="B184" s="189"/>
      <c r="C184" s="13"/>
      <c r="D184" s="184" t="s">
        <v>135</v>
      </c>
      <c r="E184" s="190" t="s">
        <v>1</v>
      </c>
      <c r="F184" s="191" t="s">
        <v>206</v>
      </c>
      <c r="G184" s="13"/>
      <c r="H184" s="190" t="s">
        <v>1</v>
      </c>
      <c r="I184" s="192"/>
      <c r="J184" s="13"/>
      <c r="K184" s="13"/>
      <c r="L184" s="189"/>
      <c r="M184" s="193"/>
      <c r="N184" s="194"/>
      <c r="O184" s="194"/>
      <c r="P184" s="194"/>
      <c r="Q184" s="194"/>
      <c r="R184" s="194"/>
      <c r="S184" s="194"/>
      <c r="T184" s="195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190" t="s">
        <v>135</v>
      </c>
      <c r="AU184" s="190" t="s">
        <v>88</v>
      </c>
      <c r="AV184" s="13" t="s">
        <v>86</v>
      </c>
      <c r="AW184" s="13" t="s">
        <v>34</v>
      </c>
      <c r="AX184" s="13" t="s">
        <v>79</v>
      </c>
      <c r="AY184" s="190" t="s">
        <v>124</v>
      </c>
    </row>
    <row r="185" spans="1:51" s="14" customFormat="1" ht="12">
      <c r="A185" s="14"/>
      <c r="B185" s="196"/>
      <c r="C185" s="14"/>
      <c r="D185" s="184" t="s">
        <v>135</v>
      </c>
      <c r="E185" s="197" t="s">
        <v>1</v>
      </c>
      <c r="F185" s="198" t="s">
        <v>207</v>
      </c>
      <c r="G185" s="14"/>
      <c r="H185" s="199">
        <v>75.48</v>
      </c>
      <c r="I185" s="200"/>
      <c r="J185" s="14"/>
      <c r="K185" s="14"/>
      <c r="L185" s="196"/>
      <c r="M185" s="201"/>
      <c r="N185" s="202"/>
      <c r="O185" s="202"/>
      <c r="P185" s="202"/>
      <c r="Q185" s="202"/>
      <c r="R185" s="202"/>
      <c r="S185" s="202"/>
      <c r="T185" s="20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97" t="s">
        <v>135</v>
      </c>
      <c r="AU185" s="197" t="s">
        <v>88</v>
      </c>
      <c r="AV185" s="14" t="s">
        <v>88</v>
      </c>
      <c r="AW185" s="14" t="s">
        <v>34</v>
      </c>
      <c r="AX185" s="14" t="s">
        <v>86</v>
      </c>
      <c r="AY185" s="197" t="s">
        <v>124</v>
      </c>
    </row>
    <row r="186" spans="1:65" s="2" customFormat="1" ht="44.25" customHeight="1">
      <c r="A186" s="37"/>
      <c r="B186" s="170"/>
      <c r="C186" s="171" t="s">
        <v>208</v>
      </c>
      <c r="D186" s="171" t="s">
        <v>126</v>
      </c>
      <c r="E186" s="172" t="s">
        <v>209</v>
      </c>
      <c r="F186" s="173" t="s">
        <v>210</v>
      </c>
      <c r="G186" s="174" t="s">
        <v>211</v>
      </c>
      <c r="H186" s="175">
        <v>1185.678</v>
      </c>
      <c r="I186" s="176"/>
      <c r="J186" s="177">
        <f>ROUND(I186*H186,2)</f>
        <v>0</v>
      </c>
      <c r="K186" s="173" t="s">
        <v>130</v>
      </c>
      <c r="L186" s="38"/>
      <c r="M186" s="178" t="s">
        <v>1</v>
      </c>
      <c r="N186" s="179" t="s">
        <v>44</v>
      </c>
      <c r="O186" s="76"/>
      <c r="P186" s="180">
        <f>O186*H186</f>
        <v>0</v>
      </c>
      <c r="Q186" s="180">
        <v>0</v>
      </c>
      <c r="R186" s="180">
        <f>Q186*H186</f>
        <v>0</v>
      </c>
      <c r="S186" s="180">
        <v>0</v>
      </c>
      <c r="T186" s="18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82" t="s">
        <v>131</v>
      </c>
      <c r="AT186" s="182" t="s">
        <v>126</v>
      </c>
      <c r="AU186" s="182" t="s">
        <v>88</v>
      </c>
      <c r="AY186" s="18" t="s">
        <v>124</v>
      </c>
      <c r="BE186" s="183">
        <f>IF(N186="základní",J186,0)</f>
        <v>0</v>
      </c>
      <c r="BF186" s="183">
        <f>IF(N186="snížená",J186,0)</f>
        <v>0</v>
      </c>
      <c r="BG186" s="183">
        <f>IF(N186="zákl. přenesená",J186,0)</f>
        <v>0</v>
      </c>
      <c r="BH186" s="183">
        <f>IF(N186="sníž. přenesená",J186,0)</f>
        <v>0</v>
      </c>
      <c r="BI186" s="183">
        <f>IF(N186="nulová",J186,0)</f>
        <v>0</v>
      </c>
      <c r="BJ186" s="18" t="s">
        <v>86</v>
      </c>
      <c r="BK186" s="183">
        <f>ROUND(I186*H186,2)</f>
        <v>0</v>
      </c>
      <c r="BL186" s="18" t="s">
        <v>131</v>
      </c>
      <c r="BM186" s="182" t="s">
        <v>212</v>
      </c>
    </row>
    <row r="187" spans="1:47" s="2" customFormat="1" ht="12">
      <c r="A187" s="37"/>
      <c r="B187" s="38"/>
      <c r="C187" s="37"/>
      <c r="D187" s="184" t="s">
        <v>133</v>
      </c>
      <c r="E187" s="37"/>
      <c r="F187" s="185" t="s">
        <v>213</v>
      </c>
      <c r="G187" s="37"/>
      <c r="H187" s="37"/>
      <c r="I187" s="186"/>
      <c r="J187" s="37"/>
      <c r="K187" s="37"/>
      <c r="L187" s="38"/>
      <c r="M187" s="187"/>
      <c r="N187" s="188"/>
      <c r="O187" s="76"/>
      <c r="P187" s="76"/>
      <c r="Q187" s="76"/>
      <c r="R187" s="76"/>
      <c r="S187" s="76"/>
      <c r="T187" s="7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8" t="s">
        <v>133</v>
      </c>
      <c r="AU187" s="18" t="s">
        <v>88</v>
      </c>
    </row>
    <row r="188" spans="1:51" s="14" customFormat="1" ht="12">
      <c r="A188" s="14"/>
      <c r="B188" s="196"/>
      <c r="C188" s="14"/>
      <c r="D188" s="184" t="s">
        <v>135</v>
      </c>
      <c r="E188" s="197" t="s">
        <v>1</v>
      </c>
      <c r="F188" s="198" t="s">
        <v>214</v>
      </c>
      <c r="G188" s="14"/>
      <c r="H188" s="199">
        <v>1185.678</v>
      </c>
      <c r="I188" s="200"/>
      <c r="J188" s="14"/>
      <c r="K188" s="14"/>
      <c r="L188" s="196"/>
      <c r="M188" s="201"/>
      <c r="N188" s="202"/>
      <c r="O188" s="202"/>
      <c r="P188" s="202"/>
      <c r="Q188" s="202"/>
      <c r="R188" s="202"/>
      <c r="S188" s="202"/>
      <c r="T188" s="20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197" t="s">
        <v>135</v>
      </c>
      <c r="AU188" s="197" t="s">
        <v>88</v>
      </c>
      <c r="AV188" s="14" t="s">
        <v>88</v>
      </c>
      <c r="AW188" s="14" t="s">
        <v>34</v>
      </c>
      <c r="AX188" s="14" t="s">
        <v>86</v>
      </c>
      <c r="AY188" s="197" t="s">
        <v>124</v>
      </c>
    </row>
    <row r="189" spans="1:65" s="2" customFormat="1" ht="44.25" customHeight="1">
      <c r="A189" s="37"/>
      <c r="B189" s="170"/>
      <c r="C189" s="171" t="s">
        <v>215</v>
      </c>
      <c r="D189" s="171" t="s">
        <v>126</v>
      </c>
      <c r="E189" s="172" t="s">
        <v>216</v>
      </c>
      <c r="F189" s="173" t="s">
        <v>217</v>
      </c>
      <c r="G189" s="174" t="s">
        <v>179</v>
      </c>
      <c r="H189" s="175">
        <v>75.48</v>
      </c>
      <c r="I189" s="176"/>
      <c r="J189" s="177">
        <f>ROUND(I189*H189,2)</f>
        <v>0</v>
      </c>
      <c r="K189" s="173" t="s">
        <v>130</v>
      </c>
      <c r="L189" s="38"/>
      <c r="M189" s="178" t="s">
        <v>1</v>
      </c>
      <c r="N189" s="179" t="s">
        <v>44</v>
      </c>
      <c r="O189" s="76"/>
      <c r="P189" s="180">
        <f>O189*H189</f>
        <v>0</v>
      </c>
      <c r="Q189" s="180">
        <v>0</v>
      </c>
      <c r="R189" s="180">
        <f>Q189*H189</f>
        <v>0</v>
      </c>
      <c r="S189" s="180">
        <v>0</v>
      </c>
      <c r="T189" s="18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82" t="s">
        <v>131</v>
      </c>
      <c r="AT189" s="182" t="s">
        <v>126</v>
      </c>
      <c r="AU189" s="182" t="s">
        <v>88</v>
      </c>
      <c r="AY189" s="18" t="s">
        <v>124</v>
      </c>
      <c r="BE189" s="183">
        <f>IF(N189="základní",J189,0)</f>
        <v>0</v>
      </c>
      <c r="BF189" s="183">
        <f>IF(N189="snížená",J189,0)</f>
        <v>0</v>
      </c>
      <c r="BG189" s="183">
        <f>IF(N189="zákl. přenesená",J189,0)</f>
        <v>0</v>
      </c>
      <c r="BH189" s="183">
        <f>IF(N189="sníž. přenesená",J189,0)</f>
        <v>0</v>
      </c>
      <c r="BI189" s="183">
        <f>IF(N189="nulová",J189,0)</f>
        <v>0</v>
      </c>
      <c r="BJ189" s="18" t="s">
        <v>86</v>
      </c>
      <c r="BK189" s="183">
        <f>ROUND(I189*H189,2)</f>
        <v>0</v>
      </c>
      <c r="BL189" s="18" t="s">
        <v>131</v>
      </c>
      <c r="BM189" s="182" t="s">
        <v>218</v>
      </c>
    </row>
    <row r="190" spans="1:51" s="13" customFormat="1" ht="12">
      <c r="A190" s="13"/>
      <c r="B190" s="189"/>
      <c r="C190" s="13"/>
      <c r="D190" s="184" t="s">
        <v>135</v>
      </c>
      <c r="E190" s="190" t="s">
        <v>1</v>
      </c>
      <c r="F190" s="191" t="s">
        <v>219</v>
      </c>
      <c r="G190" s="13"/>
      <c r="H190" s="190" t="s">
        <v>1</v>
      </c>
      <c r="I190" s="192"/>
      <c r="J190" s="13"/>
      <c r="K190" s="13"/>
      <c r="L190" s="189"/>
      <c r="M190" s="193"/>
      <c r="N190" s="194"/>
      <c r="O190" s="194"/>
      <c r="P190" s="194"/>
      <c r="Q190" s="194"/>
      <c r="R190" s="194"/>
      <c r="S190" s="194"/>
      <c r="T190" s="195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90" t="s">
        <v>135</v>
      </c>
      <c r="AU190" s="190" t="s">
        <v>88</v>
      </c>
      <c r="AV190" s="13" t="s">
        <v>86</v>
      </c>
      <c r="AW190" s="13" t="s">
        <v>34</v>
      </c>
      <c r="AX190" s="13" t="s">
        <v>79</v>
      </c>
      <c r="AY190" s="190" t="s">
        <v>124</v>
      </c>
    </row>
    <row r="191" spans="1:51" s="14" customFormat="1" ht="12">
      <c r="A191" s="14"/>
      <c r="B191" s="196"/>
      <c r="C191" s="14"/>
      <c r="D191" s="184" t="s">
        <v>135</v>
      </c>
      <c r="E191" s="197" t="s">
        <v>1</v>
      </c>
      <c r="F191" s="198" t="s">
        <v>220</v>
      </c>
      <c r="G191" s="14"/>
      <c r="H191" s="199">
        <v>75.48</v>
      </c>
      <c r="I191" s="200"/>
      <c r="J191" s="14"/>
      <c r="K191" s="14"/>
      <c r="L191" s="196"/>
      <c r="M191" s="201"/>
      <c r="N191" s="202"/>
      <c r="O191" s="202"/>
      <c r="P191" s="202"/>
      <c r="Q191" s="202"/>
      <c r="R191" s="202"/>
      <c r="S191" s="202"/>
      <c r="T191" s="20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97" t="s">
        <v>135</v>
      </c>
      <c r="AU191" s="197" t="s">
        <v>88</v>
      </c>
      <c r="AV191" s="14" t="s">
        <v>88</v>
      </c>
      <c r="AW191" s="14" t="s">
        <v>34</v>
      </c>
      <c r="AX191" s="14" t="s">
        <v>86</v>
      </c>
      <c r="AY191" s="197" t="s">
        <v>124</v>
      </c>
    </row>
    <row r="192" spans="1:65" s="2" customFormat="1" ht="24.15" customHeight="1">
      <c r="A192" s="37"/>
      <c r="B192" s="170"/>
      <c r="C192" s="171" t="s">
        <v>8</v>
      </c>
      <c r="D192" s="171" t="s">
        <v>126</v>
      </c>
      <c r="E192" s="172" t="s">
        <v>221</v>
      </c>
      <c r="F192" s="173" t="s">
        <v>222</v>
      </c>
      <c r="G192" s="174" t="s">
        <v>129</v>
      </c>
      <c r="H192" s="175">
        <v>1589.3</v>
      </c>
      <c r="I192" s="176"/>
      <c r="J192" s="177">
        <f>ROUND(I192*H192,2)</f>
        <v>0</v>
      </c>
      <c r="K192" s="173" t="s">
        <v>130</v>
      </c>
      <c r="L192" s="38"/>
      <c r="M192" s="178" t="s">
        <v>1</v>
      </c>
      <c r="N192" s="179" t="s">
        <v>44</v>
      </c>
      <c r="O192" s="76"/>
      <c r="P192" s="180">
        <f>O192*H192</f>
        <v>0</v>
      </c>
      <c r="Q192" s="180">
        <v>0</v>
      </c>
      <c r="R192" s="180">
        <f>Q192*H192</f>
        <v>0</v>
      </c>
      <c r="S192" s="180">
        <v>0</v>
      </c>
      <c r="T192" s="18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82" t="s">
        <v>131</v>
      </c>
      <c r="AT192" s="182" t="s">
        <v>126</v>
      </c>
      <c r="AU192" s="182" t="s">
        <v>88</v>
      </c>
      <c r="AY192" s="18" t="s">
        <v>124</v>
      </c>
      <c r="BE192" s="183">
        <f>IF(N192="základní",J192,0)</f>
        <v>0</v>
      </c>
      <c r="BF192" s="183">
        <f>IF(N192="snížená",J192,0)</f>
        <v>0</v>
      </c>
      <c r="BG192" s="183">
        <f>IF(N192="zákl. přenesená",J192,0)</f>
        <v>0</v>
      </c>
      <c r="BH192" s="183">
        <f>IF(N192="sníž. přenesená",J192,0)</f>
        <v>0</v>
      </c>
      <c r="BI192" s="183">
        <f>IF(N192="nulová",J192,0)</f>
        <v>0</v>
      </c>
      <c r="BJ192" s="18" t="s">
        <v>86</v>
      </c>
      <c r="BK192" s="183">
        <f>ROUND(I192*H192,2)</f>
        <v>0</v>
      </c>
      <c r="BL192" s="18" t="s">
        <v>131</v>
      </c>
      <c r="BM192" s="182" t="s">
        <v>223</v>
      </c>
    </row>
    <row r="193" spans="1:63" s="12" customFormat="1" ht="22.8" customHeight="1">
      <c r="A193" s="12"/>
      <c r="B193" s="157"/>
      <c r="C193" s="12"/>
      <c r="D193" s="158" t="s">
        <v>78</v>
      </c>
      <c r="E193" s="168" t="s">
        <v>88</v>
      </c>
      <c r="F193" s="168" t="s">
        <v>224</v>
      </c>
      <c r="G193" s="12"/>
      <c r="H193" s="12"/>
      <c r="I193" s="160"/>
      <c r="J193" s="169">
        <f>BK193</f>
        <v>0</v>
      </c>
      <c r="K193" s="12"/>
      <c r="L193" s="157"/>
      <c r="M193" s="162"/>
      <c r="N193" s="163"/>
      <c r="O193" s="163"/>
      <c r="P193" s="164">
        <f>SUM(P194:P197)</f>
        <v>0</v>
      </c>
      <c r="Q193" s="163"/>
      <c r="R193" s="164">
        <f>SUM(R194:R197)</f>
        <v>66.7823442</v>
      </c>
      <c r="S193" s="163"/>
      <c r="T193" s="165">
        <f>SUM(T194:T197)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158" t="s">
        <v>86</v>
      </c>
      <c r="AT193" s="166" t="s">
        <v>78</v>
      </c>
      <c r="AU193" s="166" t="s">
        <v>86</v>
      </c>
      <c r="AY193" s="158" t="s">
        <v>124</v>
      </c>
      <c r="BK193" s="167">
        <f>SUM(BK194:BK197)</f>
        <v>0</v>
      </c>
    </row>
    <row r="194" spans="1:65" s="2" customFormat="1" ht="44.25" customHeight="1">
      <c r="A194" s="37"/>
      <c r="B194" s="170"/>
      <c r="C194" s="171" t="s">
        <v>225</v>
      </c>
      <c r="D194" s="171" t="s">
        <v>126</v>
      </c>
      <c r="E194" s="172" t="s">
        <v>226</v>
      </c>
      <c r="F194" s="173" t="s">
        <v>227</v>
      </c>
      <c r="G194" s="174" t="s">
        <v>179</v>
      </c>
      <c r="H194" s="175">
        <v>58.784</v>
      </c>
      <c r="I194" s="176"/>
      <c r="J194" s="177">
        <f>ROUND(I194*H194,2)</f>
        <v>0</v>
      </c>
      <c r="K194" s="173" t="s">
        <v>130</v>
      </c>
      <c r="L194" s="38"/>
      <c r="M194" s="178" t="s">
        <v>1</v>
      </c>
      <c r="N194" s="179" t="s">
        <v>44</v>
      </c>
      <c r="O194" s="76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82" t="s">
        <v>131</v>
      </c>
      <c r="AT194" s="182" t="s">
        <v>126</v>
      </c>
      <c r="AU194" s="182" t="s">
        <v>88</v>
      </c>
      <c r="AY194" s="18" t="s">
        <v>124</v>
      </c>
      <c r="BE194" s="183">
        <f>IF(N194="základní",J194,0)</f>
        <v>0</v>
      </c>
      <c r="BF194" s="183">
        <f>IF(N194="snížená",J194,0)</f>
        <v>0</v>
      </c>
      <c r="BG194" s="183">
        <f>IF(N194="zákl. přenesená",J194,0)</f>
        <v>0</v>
      </c>
      <c r="BH194" s="183">
        <f>IF(N194="sníž. přenesená",J194,0)</f>
        <v>0</v>
      </c>
      <c r="BI194" s="183">
        <f>IF(N194="nulová",J194,0)</f>
        <v>0</v>
      </c>
      <c r="BJ194" s="18" t="s">
        <v>86</v>
      </c>
      <c r="BK194" s="183">
        <f>ROUND(I194*H194,2)</f>
        <v>0</v>
      </c>
      <c r="BL194" s="18" t="s">
        <v>131</v>
      </c>
      <c r="BM194" s="182" t="s">
        <v>228</v>
      </c>
    </row>
    <row r="195" spans="1:51" s="14" customFormat="1" ht="12">
      <c r="A195" s="14"/>
      <c r="B195" s="196"/>
      <c r="C195" s="14"/>
      <c r="D195" s="184" t="s">
        <v>135</v>
      </c>
      <c r="E195" s="197" t="s">
        <v>1</v>
      </c>
      <c r="F195" s="198" t="s">
        <v>229</v>
      </c>
      <c r="G195" s="14"/>
      <c r="H195" s="199">
        <v>58.784</v>
      </c>
      <c r="I195" s="200"/>
      <c r="J195" s="14"/>
      <c r="K195" s="14"/>
      <c r="L195" s="196"/>
      <c r="M195" s="201"/>
      <c r="N195" s="202"/>
      <c r="O195" s="202"/>
      <c r="P195" s="202"/>
      <c r="Q195" s="202"/>
      <c r="R195" s="202"/>
      <c r="S195" s="202"/>
      <c r="T195" s="20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197" t="s">
        <v>135</v>
      </c>
      <c r="AU195" s="197" t="s">
        <v>88</v>
      </c>
      <c r="AV195" s="14" t="s">
        <v>88</v>
      </c>
      <c r="AW195" s="14" t="s">
        <v>34</v>
      </c>
      <c r="AX195" s="14" t="s">
        <v>86</v>
      </c>
      <c r="AY195" s="197" t="s">
        <v>124</v>
      </c>
    </row>
    <row r="196" spans="1:65" s="2" customFormat="1" ht="66.75" customHeight="1">
      <c r="A196" s="37"/>
      <c r="B196" s="170"/>
      <c r="C196" s="171" t="s">
        <v>230</v>
      </c>
      <c r="D196" s="171" t="s">
        <v>126</v>
      </c>
      <c r="E196" s="172" t="s">
        <v>231</v>
      </c>
      <c r="F196" s="173" t="s">
        <v>232</v>
      </c>
      <c r="G196" s="174" t="s">
        <v>167</v>
      </c>
      <c r="H196" s="175">
        <v>326.58</v>
      </c>
      <c r="I196" s="176"/>
      <c r="J196" s="177">
        <f>ROUND(I196*H196,2)</f>
        <v>0</v>
      </c>
      <c r="K196" s="173" t="s">
        <v>130</v>
      </c>
      <c r="L196" s="38"/>
      <c r="M196" s="178" t="s">
        <v>1</v>
      </c>
      <c r="N196" s="179" t="s">
        <v>44</v>
      </c>
      <c r="O196" s="76"/>
      <c r="P196" s="180">
        <f>O196*H196</f>
        <v>0</v>
      </c>
      <c r="Q196" s="180">
        <v>0.20449</v>
      </c>
      <c r="R196" s="180">
        <f>Q196*H196</f>
        <v>66.7823442</v>
      </c>
      <c r="S196" s="180">
        <v>0</v>
      </c>
      <c r="T196" s="18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82" t="s">
        <v>131</v>
      </c>
      <c r="AT196" s="182" t="s">
        <v>126</v>
      </c>
      <c r="AU196" s="182" t="s">
        <v>88</v>
      </c>
      <c r="AY196" s="18" t="s">
        <v>124</v>
      </c>
      <c r="BE196" s="183">
        <f>IF(N196="základní",J196,0)</f>
        <v>0</v>
      </c>
      <c r="BF196" s="183">
        <f>IF(N196="snížená",J196,0)</f>
        <v>0</v>
      </c>
      <c r="BG196" s="183">
        <f>IF(N196="zákl. přenesená",J196,0)</f>
        <v>0</v>
      </c>
      <c r="BH196" s="183">
        <f>IF(N196="sníž. přenesená",J196,0)</f>
        <v>0</v>
      </c>
      <c r="BI196" s="183">
        <f>IF(N196="nulová",J196,0)</f>
        <v>0</v>
      </c>
      <c r="BJ196" s="18" t="s">
        <v>86</v>
      </c>
      <c r="BK196" s="183">
        <f>ROUND(I196*H196,2)</f>
        <v>0</v>
      </c>
      <c r="BL196" s="18" t="s">
        <v>131</v>
      </c>
      <c r="BM196" s="182" t="s">
        <v>233</v>
      </c>
    </row>
    <row r="197" spans="1:51" s="14" customFormat="1" ht="12">
      <c r="A197" s="14"/>
      <c r="B197" s="196"/>
      <c r="C197" s="14"/>
      <c r="D197" s="184" t="s">
        <v>135</v>
      </c>
      <c r="E197" s="197" t="s">
        <v>1</v>
      </c>
      <c r="F197" s="198" t="s">
        <v>234</v>
      </c>
      <c r="G197" s="14"/>
      <c r="H197" s="199">
        <v>326.58</v>
      </c>
      <c r="I197" s="200"/>
      <c r="J197" s="14"/>
      <c r="K197" s="14"/>
      <c r="L197" s="196"/>
      <c r="M197" s="201"/>
      <c r="N197" s="202"/>
      <c r="O197" s="202"/>
      <c r="P197" s="202"/>
      <c r="Q197" s="202"/>
      <c r="R197" s="202"/>
      <c r="S197" s="202"/>
      <c r="T197" s="20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197" t="s">
        <v>135</v>
      </c>
      <c r="AU197" s="197" t="s">
        <v>88</v>
      </c>
      <c r="AV197" s="14" t="s">
        <v>88</v>
      </c>
      <c r="AW197" s="14" t="s">
        <v>34</v>
      </c>
      <c r="AX197" s="14" t="s">
        <v>86</v>
      </c>
      <c r="AY197" s="197" t="s">
        <v>124</v>
      </c>
    </row>
    <row r="198" spans="1:63" s="12" customFormat="1" ht="22.8" customHeight="1">
      <c r="A198" s="12"/>
      <c r="B198" s="157"/>
      <c r="C198" s="12"/>
      <c r="D198" s="158" t="s">
        <v>78</v>
      </c>
      <c r="E198" s="168" t="s">
        <v>131</v>
      </c>
      <c r="F198" s="168" t="s">
        <v>235</v>
      </c>
      <c r="G198" s="12"/>
      <c r="H198" s="12"/>
      <c r="I198" s="160"/>
      <c r="J198" s="169">
        <f>BK198</f>
        <v>0</v>
      </c>
      <c r="K198" s="12"/>
      <c r="L198" s="157"/>
      <c r="M198" s="162"/>
      <c r="N198" s="163"/>
      <c r="O198" s="163"/>
      <c r="P198" s="164">
        <f>SUM(P199:P201)</f>
        <v>0</v>
      </c>
      <c r="Q198" s="163"/>
      <c r="R198" s="164">
        <f>SUM(R199:R201)</f>
        <v>0</v>
      </c>
      <c r="S198" s="163"/>
      <c r="T198" s="165">
        <f>SUM(T199:T201)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8" t="s">
        <v>86</v>
      </c>
      <c r="AT198" s="166" t="s">
        <v>78</v>
      </c>
      <c r="AU198" s="166" t="s">
        <v>86</v>
      </c>
      <c r="AY198" s="158" t="s">
        <v>124</v>
      </c>
      <c r="BK198" s="167">
        <f>SUM(BK199:BK201)</f>
        <v>0</v>
      </c>
    </row>
    <row r="199" spans="1:65" s="2" customFormat="1" ht="37.8" customHeight="1">
      <c r="A199" s="37"/>
      <c r="B199" s="170"/>
      <c r="C199" s="171" t="s">
        <v>236</v>
      </c>
      <c r="D199" s="171" t="s">
        <v>126</v>
      </c>
      <c r="E199" s="172" t="s">
        <v>237</v>
      </c>
      <c r="F199" s="173" t="s">
        <v>238</v>
      </c>
      <c r="G199" s="174" t="s">
        <v>129</v>
      </c>
      <c r="H199" s="175">
        <v>146.961</v>
      </c>
      <c r="I199" s="176"/>
      <c r="J199" s="177">
        <f>ROUND(I199*H199,2)</f>
        <v>0</v>
      </c>
      <c r="K199" s="173" t="s">
        <v>239</v>
      </c>
      <c r="L199" s="38"/>
      <c r="M199" s="178" t="s">
        <v>1</v>
      </c>
      <c r="N199" s="179" t="s">
        <v>44</v>
      </c>
      <c r="O199" s="76"/>
      <c r="P199" s="180">
        <f>O199*H199</f>
        <v>0</v>
      </c>
      <c r="Q199" s="180">
        <v>0</v>
      </c>
      <c r="R199" s="180">
        <f>Q199*H199</f>
        <v>0</v>
      </c>
      <c r="S199" s="180">
        <v>0</v>
      </c>
      <c r="T199" s="181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182" t="s">
        <v>131</v>
      </c>
      <c r="AT199" s="182" t="s">
        <v>126</v>
      </c>
      <c r="AU199" s="182" t="s">
        <v>88</v>
      </c>
      <c r="AY199" s="18" t="s">
        <v>124</v>
      </c>
      <c r="BE199" s="183">
        <f>IF(N199="základní",J199,0)</f>
        <v>0</v>
      </c>
      <c r="BF199" s="183">
        <f>IF(N199="snížená",J199,0)</f>
        <v>0</v>
      </c>
      <c r="BG199" s="183">
        <f>IF(N199="zákl. přenesená",J199,0)</f>
        <v>0</v>
      </c>
      <c r="BH199" s="183">
        <f>IF(N199="sníž. přenesená",J199,0)</f>
        <v>0</v>
      </c>
      <c r="BI199" s="183">
        <f>IF(N199="nulová",J199,0)</f>
        <v>0</v>
      </c>
      <c r="BJ199" s="18" t="s">
        <v>86</v>
      </c>
      <c r="BK199" s="183">
        <f>ROUND(I199*H199,2)</f>
        <v>0</v>
      </c>
      <c r="BL199" s="18" t="s">
        <v>131</v>
      </c>
      <c r="BM199" s="182" t="s">
        <v>240</v>
      </c>
    </row>
    <row r="200" spans="1:51" s="13" customFormat="1" ht="12">
      <c r="A200" s="13"/>
      <c r="B200" s="189"/>
      <c r="C200" s="13"/>
      <c r="D200" s="184" t="s">
        <v>135</v>
      </c>
      <c r="E200" s="190" t="s">
        <v>1</v>
      </c>
      <c r="F200" s="191" t="s">
        <v>241</v>
      </c>
      <c r="G200" s="13"/>
      <c r="H200" s="190" t="s">
        <v>1</v>
      </c>
      <c r="I200" s="192"/>
      <c r="J200" s="13"/>
      <c r="K200" s="13"/>
      <c r="L200" s="189"/>
      <c r="M200" s="193"/>
      <c r="N200" s="194"/>
      <c r="O200" s="194"/>
      <c r="P200" s="194"/>
      <c r="Q200" s="194"/>
      <c r="R200" s="194"/>
      <c r="S200" s="194"/>
      <c r="T200" s="195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90" t="s">
        <v>135</v>
      </c>
      <c r="AU200" s="190" t="s">
        <v>88</v>
      </c>
      <c r="AV200" s="13" t="s">
        <v>86</v>
      </c>
      <c r="AW200" s="13" t="s">
        <v>34</v>
      </c>
      <c r="AX200" s="13" t="s">
        <v>79</v>
      </c>
      <c r="AY200" s="190" t="s">
        <v>124</v>
      </c>
    </row>
    <row r="201" spans="1:51" s="14" customFormat="1" ht="12">
      <c r="A201" s="14"/>
      <c r="B201" s="196"/>
      <c r="C201" s="14"/>
      <c r="D201" s="184" t="s">
        <v>135</v>
      </c>
      <c r="E201" s="197" t="s">
        <v>1</v>
      </c>
      <c r="F201" s="198" t="s">
        <v>242</v>
      </c>
      <c r="G201" s="14"/>
      <c r="H201" s="199">
        <v>146.961</v>
      </c>
      <c r="I201" s="200"/>
      <c r="J201" s="14"/>
      <c r="K201" s="14"/>
      <c r="L201" s="196"/>
      <c r="M201" s="201"/>
      <c r="N201" s="202"/>
      <c r="O201" s="202"/>
      <c r="P201" s="202"/>
      <c r="Q201" s="202"/>
      <c r="R201" s="202"/>
      <c r="S201" s="202"/>
      <c r="T201" s="20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197" t="s">
        <v>135</v>
      </c>
      <c r="AU201" s="197" t="s">
        <v>88</v>
      </c>
      <c r="AV201" s="14" t="s">
        <v>88</v>
      </c>
      <c r="AW201" s="14" t="s">
        <v>34</v>
      </c>
      <c r="AX201" s="14" t="s">
        <v>86</v>
      </c>
      <c r="AY201" s="197" t="s">
        <v>124</v>
      </c>
    </row>
    <row r="202" spans="1:63" s="12" customFormat="1" ht="22.8" customHeight="1">
      <c r="A202" s="12"/>
      <c r="B202" s="157"/>
      <c r="C202" s="12"/>
      <c r="D202" s="158" t="s">
        <v>78</v>
      </c>
      <c r="E202" s="168" t="s">
        <v>156</v>
      </c>
      <c r="F202" s="168" t="s">
        <v>243</v>
      </c>
      <c r="G202" s="12"/>
      <c r="H202" s="12"/>
      <c r="I202" s="160"/>
      <c r="J202" s="169">
        <f>BK202</f>
        <v>0</v>
      </c>
      <c r="K202" s="12"/>
      <c r="L202" s="157"/>
      <c r="M202" s="162"/>
      <c r="N202" s="163"/>
      <c r="O202" s="163"/>
      <c r="P202" s="164">
        <f>SUM(P203:P239)</f>
        <v>0</v>
      </c>
      <c r="Q202" s="163"/>
      <c r="R202" s="164">
        <f>SUM(R203:R239)</f>
        <v>0</v>
      </c>
      <c r="S202" s="163"/>
      <c r="T202" s="165">
        <f>SUM(T203:T239)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158" t="s">
        <v>86</v>
      </c>
      <c r="AT202" s="166" t="s">
        <v>78</v>
      </c>
      <c r="AU202" s="166" t="s">
        <v>86</v>
      </c>
      <c r="AY202" s="158" t="s">
        <v>124</v>
      </c>
      <c r="BK202" s="167">
        <f>SUM(BK203:BK239)</f>
        <v>0</v>
      </c>
    </row>
    <row r="203" spans="1:65" s="2" customFormat="1" ht="33" customHeight="1">
      <c r="A203" s="37"/>
      <c r="B203" s="170"/>
      <c r="C203" s="171" t="s">
        <v>244</v>
      </c>
      <c r="D203" s="171" t="s">
        <v>126</v>
      </c>
      <c r="E203" s="172" t="s">
        <v>245</v>
      </c>
      <c r="F203" s="173" t="s">
        <v>246</v>
      </c>
      <c r="G203" s="174" t="s">
        <v>129</v>
      </c>
      <c r="H203" s="175">
        <v>1438.278</v>
      </c>
      <c r="I203" s="176"/>
      <c r="J203" s="177">
        <f>ROUND(I203*H203,2)</f>
        <v>0</v>
      </c>
      <c r="K203" s="173" t="s">
        <v>130</v>
      </c>
      <c r="L203" s="38"/>
      <c r="M203" s="178" t="s">
        <v>1</v>
      </c>
      <c r="N203" s="179" t="s">
        <v>44</v>
      </c>
      <c r="O203" s="76"/>
      <c r="P203" s="180">
        <f>O203*H203</f>
        <v>0</v>
      </c>
      <c r="Q203" s="180">
        <v>0</v>
      </c>
      <c r="R203" s="180">
        <f>Q203*H203</f>
        <v>0</v>
      </c>
      <c r="S203" s="180">
        <v>0</v>
      </c>
      <c r="T203" s="18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82" t="s">
        <v>131</v>
      </c>
      <c r="AT203" s="182" t="s">
        <v>126</v>
      </c>
      <c r="AU203" s="182" t="s">
        <v>88</v>
      </c>
      <c r="AY203" s="18" t="s">
        <v>124</v>
      </c>
      <c r="BE203" s="183">
        <f>IF(N203="základní",J203,0)</f>
        <v>0</v>
      </c>
      <c r="BF203" s="183">
        <f>IF(N203="snížená",J203,0)</f>
        <v>0</v>
      </c>
      <c r="BG203" s="183">
        <f>IF(N203="zákl. přenesená",J203,0)</f>
        <v>0</v>
      </c>
      <c r="BH203" s="183">
        <f>IF(N203="sníž. přenesená",J203,0)</f>
        <v>0</v>
      </c>
      <c r="BI203" s="183">
        <f>IF(N203="nulová",J203,0)</f>
        <v>0</v>
      </c>
      <c r="BJ203" s="18" t="s">
        <v>86</v>
      </c>
      <c r="BK203" s="183">
        <f>ROUND(I203*H203,2)</f>
        <v>0</v>
      </c>
      <c r="BL203" s="18" t="s">
        <v>131</v>
      </c>
      <c r="BM203" s="182" t="s">
        <v>247</v>
      </c>
    </row>
    <row r="204" spans="1:51" s="13" customFormat="1" ht="12">
      <c r="A204" s="13"/>
      <c r="B204" s="189"/>
      <c r="C204" s="13"/>
      <c r="D204" s="184" t="s">
        <v>135</v>
      </c>
      <c r="E204" s="190" t="s">
        <v>1</v>
      </c>
      <c r="F204" s="191" t="s">
        <v>136</v>
      </c>
      <c r="G204" s="13"/>
      <c r="H204" s="190" t="s">
        <v>1</v>
      </c>
      <c r="I204" s="192"/>
      <c r="J204" s="13"/>
      <c r="K204" s="13"/>
      <c r="L204" s="189"/>
      <c r="M204" s="193"/>
      <c r="N204" s="194"/>
      <c r="O204" s="194"/>
      <c r="P204" s="194"/>
      <c r="Q204" s="194"/>
      <c r="R204" s="194"/>
      <c r="S204" s="194"/>
      <c r="T204" s="195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90" t="s">
        <v>135</v>
      </c>
      <c r="AU204" s="190" t="s">
        <v>88</v>
      </c>
      <c r="AV204" s="13" t="s">
        <v>86</v>
      </c>
      <c r="AW204" s="13" t="s">
        <v>34</v>
      </c>
      <c r="AX204" s="13" t="s">
        <v>79</v>
      </c>
      <c r="AY204" s="190" t="s">
        <v>124</v>
      </c>
    </row>
    <row r="205" spans="1:51" s="14" customFormat="1" ht="12">
      <c r="A205" s="14"/>
      <c r="B205" s="196"/>
      <c r="C205" s="14"/>
      <c r="D205" s="184" t="s">
        <v>135</v>
      </c>
      <c r="E205" s="197" t="s">
        <v>1</v>
      </c>
      <c r="F205" s="198" t="s">
        <v>160</v>
      </c>
      <c r="G205" s="14"/>
      <c r="H205" s="199">
        <v>1291.16</v>
      </c>
      <c r="I205" s="200"/>
      <c r="J205" s="14"/>
      <c r="K205" s="14"/>
      <c r="L205" s="196"/>
      <c r="M205" s="201"/>
      <c r="N205" s="202"/>
      <c r="O205" s="202"/>
      <c r="P205" s="202"/>
      <c r="Q205" s="202"/>
      <c r="R205" s="202"/>
      <c r="S205" s="202"/>
      <c r="T205" s="20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197" t="s">
        <v>135</v>
      </c>
      <c r="AU205" s="197" t="s">
        <v>88</v>
      </c>
      <c r="AV205" s="14" t="s">
        <v>88</v>
      </c>
      <c r="AW205" s="14" t="s">
        <v>34</v>
      </c>
      <c r="AX205" s="14" t="s">
        <v>79</v>
      </c>
      <c r="AY205" s="197" t="s">
        <v>124</v>
      </c>
    </row>
    <row r="206" spans="1:51" s="14" customFormat="1" ht="12">
      <c r="A206" s="14"/>
      <c r="B206" s="196"/>
      <c r="C206" s="14"/>
      <c r="D206" s="184" t="s">
        <v>135</v>
      </c>
      <c r="E206" s="197" t="s">
        <v>1</v>
      </c>
      <c r="F206" s="198" t="s">
        <v>248</v>
      </c>
      <c r="G206" s="14"/>
      <c r="H206" s="199">
        <v>147.118</v>
      </c>
      <c r="I206" s="200"/>
      <c r="J206" s="14"/>
      <c r="K206" s="14"/>
      <c r="L206" s="196"/>
      <c r="M206" s="201"/>
      <c r="N206" s="202"/>
      <c r="O206" s="202"/>
      <c r="P206" s="202"/>
      <c r="Q206" s="202"/>
      <c r="R206" s="202"/>
      <c r="S206" s="202"/>
      <c r="T206" s="20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197" t="s">
        <v>135</v>
      </c>
      <c r="AU206" s="197" t="s">
        <v>88</v>
      </c>
      <c r="AV206" s="14" t="s">
        <v>88</v>
      </c>
      <c r="AW206" s="14" t="s">
        <v>34</v>
      </c>
      <c r="AX206" s="14" t="s">
        <v>79</v>
      </c>
      <c r="AY206" s="197" t="s">
        <v>124</v>
      </c>
    </row>
    <row r="207" spans="1:51" s="15" customFormat="1" ht="12">
      <c r="A207" s="15"/>
      <c r="B207" s="204"/>
      <c r="C207" s="15"/>
      <c r="D207" s="184" t="s">
        <v>135</v>
      </c>
      <c r="E207" s="205" t="s">
        <v>1</v>
      </c>
      <c r="F207" s="206" t="s">
        <v>139</v>
      </c>
      <c r="G207" s="15"/>
      <c r="H207" s="207">
        <v>1438.278</v>
      </c>
      <c r="I207" s="208"/>
      <c r="J207" s="15"/>
      <c r="K207" s="15"/>
      <c r="L207" s="204"/>
      <c r="M207" s="209"/>
      <c r="N207" s="210"/>
      <c r="O207" s="210"/>
      <c r="P207" s="210"/>
      <c r="Q207" s="210"/>
      <c r="R207" s="210"/>
      <c r="S207" s="210"/>
      <c r="T207" s="21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05" t="s">
        <v>135</v>
      </c>
      <c r="AU207" s="205" t="s">
        <v>88</v>
      </c>
      <c r="AV207" s="15" t="s">
        <v>131</v>
      </c>
      <c r="AW207" s="15" t="s">
        <v>34</v>
      </c>
      <c r="AX207" s="15" t="s">
        <v>86</v>
      </c>
      <c r="AY207" s="205" t="s">
        <v>124</v>
      </c>
    </row>
    <row r="208" spans="1:65" s="2" customFormat="1" ht="33" customHeight="1">
      <c r="A208" s="37"/>
      <c r="B208" s="170"/>
      <c r="C208" s="171" t="s">
        <v>249</v>
      </c>
      <c r="D208" s="171" t="s">
        <v>126</v>
      </c>
      <c r="E208" s="172" t="s">
        <v>250</v>
      </c>
      <c r="F208" s="173" t="s">
        <v>251</v>
      </c>
      <c r="G208" s="174" t="s">
        <v>129</v>
      </c>
      <c r="H208" s="175">
        <v>1545.788</v>
      </c>
      <c r="I208" s="176"/>
      <c r="J208" s="177">
        <f>ROUND(I208*H208,2)</f>
        <v>0</v>
      </c>
      <c r="K208" s="173" t="s">
        <v>130</v>
      </c>
      <c r="L208" s="38"/>
      <c r="M208" s="178" t="s">
        <v>1</v>
      </c>
      <c r="N208" s="179" t="s">
        <v>44</v>
      </c>
      <c r="O208" s="76"/>
      <c r="P208" s="180">
        <f>O208*H208</f>
        <v>0</v>
      </c>
      <c r="Q208" s="180">
        <v>0</v>
      </c>
      <c r="R208" s="180">
        <f>Q208*H208</f>
        <v>0</v>
      </c>
      <c r="S208" s="180">
        <v>0</v>
      </c>
      <c r="T208" s="18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82" t="s">
        <v>131</v>
      </c>
      <c r="AT208" s="182" t="s">
        <v>126</v>
      </c>
      <c r="AU208" s="182" t="s">
        <v>88</v>
      </c>
      <c r="AY208" s="18" t="s">
        <v>124</v>
      </c>
      <c r="BE208" s="183">
        <f>IF(N208="základní",J208,0)</f>
        <v>0</v>
      </c>
      <c r="BF208" s="183">
        <f>IF(N208="snížená",J208,0)</f>
        <v>0</v>
      </c>
      <c r="BG208" s="183">
        <f>IF(N208="zákl. přenesená",J208,0)</f>
        <v>0</v>
      </c>
      <c r="BH208" s="183">
        <f>IF(N208="sníž. přenesená",J208,0)</f>
        <v>0</v>
      </c>
      <c r="BI208" s="183">
        <f>IF(N208="nulová",J208,0)</f>
        <v>0</v>
      </c>
      <c r="BJ208" s="18" t="s">
        <v>86</v>
      </c>
      <c r="BK208" s="183">
        <f>ROUND(I208*H208,2)</f>
        <v>0</v>
      </c>
      <c r="BL208" s="18" t="s">
        <v>131</v>
      </c>
      <c r="BM208" s="182" t="s">
        <v>252</v>
      </c>
    </row>
    <row r="209" spans="1:51" s="13" customFormat="1" ht="12">
      <c r="A209" s="13"/>
      <c r="B209" s="189"/>
      <c r="C209" s="13"/>
      <c r="D209" s="184" t="s">
        <v>135</v>
      </c>
      <c r="E209" s="190" t="s">
        <v>1</v>
      </c>
      <c r="F209" s="191" t="s">
        <v>136</v>
      </c>
      <c r="G209" s="13"/>
      <c r="H209" s="190" t="s">
        <v>1</v>
      </c>
      <c r="I209" s="192"/>
      <c r="J209" s="13"/>
      <c r="K209" s="13"/>
      <c r="L209" s="189"/>
      <c r="M209" s="193"/>
      <c r="N209" s="194"/>
      <c r="O209" s="194"/>
      <c r="P209" s="194"/>
      <c r="Q209" s="194"/>
      <c r="R209" s="194"/>
      <c r="S209" s="194"/>
      <c r="T209" s="19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90" t="s">
        <v>135</v>
      </c>
      <c r="AU209" s="190" t="s">
        <v>88</v>
      </c>
      <c r="AV209" s="13" t="s">
        <v>86</v>
      </c>
      <c r="AW209" s="13" t="s">
        <v>34</v>
      </c>
      <c r="AX209" s="13" t="s">
        <v>79</v>
      </c>
      <c r="AY209" s="190" t="s">
        <v>124</v>
      </c>
    </row>
    <row r="210" spans="1:51" s="14" customFormat="1" ht="12">
      <c r="A210" s="14"/>
      <c r="B210" s="196"/>
      <c r="C210" s="14"/>
      <c r="D210" s="184" t="s">
        <v>135</v>
      </c>
      <c r="E210" s="197" t="s">
        <v>1</v>
      </c>
      <c r="F210" s="198" t="s">
        <v>160</v>
      </c>
      <c r="G210" s="14"/>
      <c r="H210" s="199">
        <v>1291.16</v>
      </c>
      <c r="I210" s="200"/>
      <c r="J210" s="14"/>
      <c r="K210" s="14"/>
      <c r="L210" s="196"/>
      <c r="M210" s="201"/>
      <c r="N210" s="202"/>
      <c r="O210" s="202"/>
      <c r="P210" s="202"/>
      <c r="Q210" s="202"/>
      <c r="R210" s="202"/>
      <c r="S210" s="202"/>
      <c r="T210" s="20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197" t="s">
        <v>135</v>
      </c>
      <c r="AU210" s="197" t="s">
        <v>88</v>
      </c>
      <c r="AV210" s="14" t="s">
        <v>88</v>
      </c>
      <c r="AW210" s="14" t="s">
        <v>34</v>
      </c>
      <c r="AX210" s="14" t="s">
        <v>79</v>
      </c>
      <c r="AY210" s="197" t="s">
        <v>124</v>
      </c>
    </row>
    <row r="211" spans="1:51" s="14" customFormat="1" ht="12">
      <c r="A211" s="14"/>
      <c r="B211" s="196"/>
      <c r="C211" s="14"/>
      <c r="D211" s="184" t="s">
        <v>135</v>
      </c>
      <c r="E211" s="197" t="s">
        <v>1</v>
      </c>
      <c r="F211" s="198" t="s">
        <v>253</v>
      </c>
      <c r="G211" s="14"/>
      <c r="H211" s="199">
        <v>254.628</v>
      </c>
      <c r="I211" s="200"/>
      <c r="J211" s="14"/>
      <c r="K211" s="14"/>
      <c r="L211" s="196"/>
      <c r="M211" s="201"/>
      <c r="N211" s="202"/>
      <c r="O211" s="202"/>
      <c r="P211" s="202"/>
      <c r="Q211" s="202"/>
      <c r="R211" s="202"/>
      <c r="S211" s="202"/>
      <c r="T211" s="20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97" t="s">
        <v>135</v>
      </c>
      <c r="AU211" s="197" t="s">
        <v>88</v>
      </c>
      <c r="AV211" s="14" t="s">
        <v>88</v>
      </c>
      <c r="AW211" s="14" t="s">
        <v>34</v>
      </c>
      <c r="AX211" s="14" t="s">
        <v>79</v>
      </c>
      <c r="AY211" s="197" t="s">
        <v>124</v>
      </c>
    </row>
    <row r="212" spans="1:51" s="15" customFormat="1" ht="12">
      <c r="A212" s="15"/>
      <c r="B212" s="204"/>
      <c r="C212" s="15"/>
      <c r="D212" s="184" t="s">
        <v>135</v>
      </c>
      <c r="E212" s="205" t="s">
        <v>1</v>
      </c>
      <c r="F212" s="206" t="s">
        <v>139</v>
      </c>
      <c r="G212" s="15"/>
      <c r="H212" s="207">
        <v>1545.788</v>
      </c>
      <c r="I212" s="208"/>
      <c r="J212" s="15"/>
      <c r="K212" s="15"/>
      <c r="L212" s="204"/>
      <c r="M212" s="209"/>
      <c r="N212" s="210"/>
      <c r="O212" s="210"/>
      <c r="P212" s="210"/>
      <c r="Q212" s="210"/>
      <c r="R212" s="210"/>
      <c r="S212" s="210"/>
      <c r="T212" s="21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05" t="s">
        <v>135</v>
      </c>
      <c r="AU212" s="205" t="s">
        <v>88</v>
      </c>
      <c r="AV212" s="15" t="s">
        <v>131</v>
      </c>
      <c r="AW212" s="15" t="s">
        <v>34</v>
      </c>
      <c r="AX212" s="15" t="s">
        <v>86</v>
      </c>
      <c r="AY212" s="205" t="s">
        <v>124</v>
      </c>
    </row>
    <row r="213" spans="1:65" s="2" customFormat="1" ht="49.05" customHeight="1">
      <c r="A213" s="37"/>
      <c r="B213" s="170"/>
      <c r="C213" s="171" t="s">
        <v>7</v>
      </c>
      <c r="D213" s="171" t="s">
        <v>126</v>
      </c>
      <c r="E213" s="172" t="s">
        <v>254</v>
      </c>
      <c r="F213" s="173" t="s">
        <v>255</v>
      </c>
      <c r="G213" s="174" t="s">
        <v>129</v>
      </c>
      <c r="H213" s="175">
        <v>1306.04</v>
      </c>
      <c r="I213" s="176"/>
      <c r="J213" s="177">
        <f>ROUND(I213*H213,2)</f>
        <v>0</v>
      </c>
      <c r="K213" s="173" t="s">
        <v>130</v>
      </c>
      <c r="L213" s="38"/>
      <c r="M213" s="178" t="s">
        <v>1</v>
      </c>
      <c r="N213" s="179" t="s">
        <v>44</v>
      </c>
      <c r="O213" s="76"/>
      <c r="P213" s="180">
        <f>O213*H213</f>
        <v>0</v>
      </c>
      <c r="Q213" s="180">
        <v>0</v>
      </c>
      <c r="R213" s="180">
        <f>Q213*H213</f>
        <v>0</v>
      </c>
      <c r="S213" s="180">
        <v>0</v>
      </c>
      <c r="T213" s="18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82" t="s">
        <v>131</v>
      </c>
      <c r="AT213" s="182" t="s">
        <v>126</v>
      </c>
      <c r="AU213" s="182" t="s">
        <v>88</v>
      </c>
      <c r="AY213" s="18" t="s">
        <v>124</v>
      </c>
      <c r="BE213" s="183">
        <f>IF(N213="základní",J213,0)</f>
        <v>0</v>
      </c>
      <c r="BF213" s="183">
        <f>IF(N213="snížená",J213,0)</f>
        <v>0</v>
      </c>
      <c r="BG213" s="183">
        <f>IF(N213="zákl. přenesená",J213,0)</f>
        <v>0</v>
      </c>
      <c r="BH213" s="183">
        <f>IF(N213="sníž. přenesená",J213,0)</f>
        <v>0</v>
      </c>
      <c r="BI213" s="183">
        <f>IF(N213="nulová",J213,0)</f>
        <v>0</v>
      </c>
      <c r="BJ213" s="18" t="s">
        <v>86</v>
      </c>
      <c r="BK213" s="183">
        <f>ROUND(I213*H213,2)</f>
        <v>0</v>
      </c>
      <c r="BL213" s="18" t="s">
        <v>131</v>
      </c>
      <c r="BM213" s="182" t="s">
        <v>256</v>
      </c>
    </row>
    <row r="214" spans="1:51" s="13" customFormat="1" ht="12">
      <c r="A214" s="13"/>
      <c r="B214" s="189"/>
      <c r="C214" s="13"/>
      <c r="D214" s="184" t="s">
        <v>135</v>
      </c>
      <c r="E214" s="190" t="s">
        <v>1</v>
      </c>
      <c r="F214" s="191" t="s">
        <v>136</v>
      </c>
      <c r="G214" s="13"/>
      <c r="H214" s="190" t="s">
        <v>1</v>
      </c>
      <c r="I214" s="192"/>
      <c r="J214" s="13"/>
      <c r="K214" s="13"/>
      <c r="L214" s="189"/>
      <c r="M214" s="193"/>
      <c r="N214" s="194"/>
      <c r="O214" s="194"/>
      <c r="P214" s="194"/>
      <c r="Q214" s="194"/>
      <c r="R214" s="194"/>
      <c r="S214" s="194"/>
      <c r="T214" s="195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90" t="s">
        <v>135</v>
      </c>
      <c r="AU214" s="190" t="s">
        <v>88</v>
      </c>
      <c r="AV214" s="13" t="s">
        <v>86</v>
      </c>
      <c r="AW214" s="13" t="s">
        <v>34</v>
      </c>
      <c r="AX214" s="13" t="s">
        <v>79</v>
      </c>
      <c r="AY214" s="190" t="s">
        <v>124</v>
      </c>
    </row>
    <row r="215" spans="1:51" s="14" customFormat="1" ht="12">
      <c r="A215" s="14"/>
      <c r="B215" s="196"/>
      <c r="C215" s="14"/>
      <c r="D215" s="184" t="s">
        <v>135</v>
      </c>
      <c r="E215" s="197" t="s">
        <v>1</v>
      </c>
      <c r="F215" s="198" t="s">
        <v>160</v>
      </c>
      <c r="G215" s="14"/>
      <c r="H215" s="199">
        <v>1291.16</v>
      </c>
      <c r="I215" s="200"/>
      <c r="J215" s="14"/>
      <c r="K215" s="14"/>
      <c r="L215" s="196"/>
      <c r="M215" s="201"/>
      <c r="N215" s="202"/>
      <c r="O215" s="202"/>
      <c r="P215" s="202"/>
      <c r="Q215" s="202"/>
      <c r="R215" s="202"/>
      <c r="S215" s="202"/>
      <c r="T215" s="20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97" t="s">
        <v>135</v>
      </c>
      <c r="AU215" s="197" t="s">
        <v>88</v>
      </c>
      <c r="AV215" s="14" t="s">
        <v>88</v>
      </c>
      <c r="AW215" s="14" t="s">
        <v>34</v>
      </c>
      <c r="AX215" s="14" t="s">
        <v>79</v>
      </c>
      <c r="AY215" s="197" t="s">
        <v>124</v>
      </c>
    </row>
    <row r="216" spans="1:51" s="14" customFormat="1" ht="12">
      <c r="A216" s="14"/>
      <c r="B216" s="196"/>
      <c r="C216" s="14"/>
      <c r="D216" s="184" t="s">
        <v>135</v>
      </c>
      <c r="E216" s="197" t="s">
        <v>1</v>
      </c>
      <c r="F216" s="198" t="s">
        <v>161</v>
      </c>
      <c r="G216" s="14"/>
      <c r="H216" s="199">
        <v>11.52</v>
      </c>
      <c r="I216" s="200"/>
      <c r="J216" s="14"/>
      <c r="K216" s="14"/>
      <c r="L216" s="196"/>
      <c r="M216" s="201"/>
      <c r="N216" s="202"/>
      <c r="O216" s="202"/>
      <c r="P216" s="202"/>
      <c r="Q216" s="202"/>
      <c r="R216" s="202"/>
      <c r="S216" s="202"/>
      <c r="T216" s="20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197" t="s">
        <v>135</v>
      </c>
      <c r="AU216" s="197" t="s">
        <v>88</v>
      </c>
      <c r="AV216" s="14" t="s">
        <v>88</v>
      </c>
      <c r="AW216" s="14" t="s">
        <v>34</v>
      </c>
      <c r="AX216" s="14" t="s">
        <v>79</v>
      </c>
      <c r="AY216" s="197" t="s">
        <v>124</v>
      </c>
    </row>
    <row r="217" spans="1:51" s="14" customFormat="1" ht="12">
      <c r="A217" s="14"/>
      <c r="B217" s="196"/>
      <c r="C217" s="14"/>
      <c r="D217" s="184" t="s">
        <v>135</v>
      </c>
      <c r="E217" s="197" t="s">
        <v>1</v>
      </c>
      <c r="F217" s="198" t="s">
        <v>162</v>
      </c>
      <c r="G217" s="14"/>
      <c r="H217" s="199">
        <v>3.36</v>
      </c>
      <c r="I217" s="200"/>
      <c r="J217" s="14"/>
      <c r="K217" s="14"/>
      <c r="L217" s="196"/>
      <c r="M217" s="201"/>
      <c r="N217" s="202"/>
      <c r="O217" s="202"/>
      <c r="P217" s="202"/>
      <c r="Q217" s="202"/>
      <c r="R217" s="202"/>
      <c r="S217" s="202"/>
      <c r="T217" s="20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97" t="s">
        <v>135</v>
      </c>
      <c r="AU217" s="197" t="s">
        <v>88</v>
      </c>
      <c r="AV217" s="14" t="s">
        <v>88</v>
      </c>
      <c r="AW217" s="14" t="s">
        <v>34</v>
      </c>
      <c r="AX217" s="14" t="s">
        <v>79</v>
      </c>
      <c r="AY217" s="197" t="s">
        <v>124</v>
      </c>
    </row>
    <row r="218" spans="1:51" s="15" customFormat="1" ht="12">
      <c r="A218" s="15"/>
      <c r="B218" s="204"/>
      <c r="C218" s="15"/>
      <c r="D218" s="184" t="s">
        <v>135</v>
      </c>
      <c r="E218" s="205" t="s">
        <v>1</v>
      </c>
      <c r="F218" s="206" t="s">
        <v>139</v>
      </c>
      <c r="G218" s="15"/>
      <c r="H218" s="207">
        <v>1306.04</v>
      </c>
      <c r="I218" s="208"/>
      <c r="J218" s="15"/>
      <c r="K218" s="15"/>
      <c r="L218" s="204"/>
      <c r="M218" s="209"/>
      <c r="N218" s="210"/>
      <c r="O218" s="210"/>
      <c r="P218" s="210"/>
      <c r="Q218" s="210"/>
      <c r="R218" s="210"/>
      <c r="S218" s="210"/>
      <c r="T218" s="211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05" t="s">
        <v>135</v>
      </c>
      <c r="AU218" s="205" t="s">
        <v>88</v>
      </c>
      <c r="AV218" s="15" t="s">
        <v>131</v>
      </c>
      <c r="AW218" s="15" t="s">
        <v>34</v>
      </c>
      <c r="AX218" s="15" t="s">
        <v>86</v>
      </c>
      <c r="AY218" s="205" t="s">
        <v>124</v>
      </c>
    </row>
    <row r="219" spans="1:65" s="2" customFormat="1" ht="37.8" customHeight="1">
      <c r="A219" s="37"/>
      <c r="B219" s="170"/>
      <c r="C219" s="171" t="s">
        <v>257</v>
      </c>
      <c r="D219" s="171" t="s">
        <v>126</v>
      </c>
      <c r="E219" s="172" t="s">
        <v>258</v>
      </c>
      <c r="F219" s="173" t="s">
        <v>259</v>
      </c>
      <c r="G219" s="174" t="s">
        <v>129</v>
      </c>
      <c r="H219" s="175">
        <v>1291.16</v>
      </c>
      <c r="I219" s="176"/>
      <c r="J219" s="177">
        <f>ROUND(I219*H219,2)</f>
        <v>0</v>
      </c>
      <c r="K219" s="173" t="s">
        <v>130</v>
      </c>
      <c r="L219" s="38"/>
      <c r="M219" s="178" t="s">
        <v>1</v>
      </c>
      <c r="N219" s="179" t="s">
        <v>44</v>
      </c>
      <c r="O219" s="76"/>
      <c r="P219" s="180">
        <f>O219*H219</f>
        <v>0</v>
      </c>
      <c r="Q219" s="180">
        <v>0</v>
      </c>
      <c r="R219" s="180">
        <f>Q219*H219</f>
        <v>0</v>
      </c>
      <c r="S219" s="180">
        <v>0</v>
      </c>
      <c r="T219" s="181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182" t="s">
        <v>131</v>
      </c>
      <c r="AT219" s="182" t="s">
        <v>126</v>
      </c>
      <c r="AU219" s="182" t="s">
        <v>88</v>
      </c>
      <c r="AY219" s="18" t="s">
        <v>124</v>
      </c>
      <c r="BE219" s="183">
        <f>IF(N219="základní",J219,0)</f>
        <v>0</v>
      </c>
      <c r="BF219" s="183">
        <f>IF(N219="snížená",J219,0)</f>
        <v>0</v>
      </c>
      <c r="BG219" s="183">
        <f>IF(N219="zákl. přenesená",J219,0)</f>
        <v>0</v>
      </c>
      <c r="BH219" s="183">
        <f>IF(N219="sníž. přenesená",J219,0)</f>
        <v>0</v>
      </c>
      <c r="BI219" s="183">
        <f>IF(N219="nulová",J219,0)</f>
        <v>0</v>
      </c>
      <c r="BJ219" s="18" t="s">
        <v>86</v>
      </c>
      <c r="BK219" s="183">
        <f>ROUND(I219*H219,2)</f>
        <v>0</v>
      </c>
      <c r="BL219" s="18" t="s">
        <v>131</v>
      </c>
      <c r="BM219" s="182" t="s">
        <v>260</v>
      </c>
    </row>
    <row r="220" spans="1:51" s="13" customFormat="1" ht="12">
      <c r="A220" s="13"/>
      <c r="B220" s="189"/>
      <c r="C220" s="13"/>
      <c r="D220" s="184" t="s">
        <v>135</v>
      </c>
      <c r="E220" s="190" t="s">
        <v>1</v>
      </c>
      <c r="F220" s="191" t="s">
        <v>136</v>
      </c>
      <c r="G220" s="13"/>
      <c r="H220" s="190" t="s">
        <v>1</v>
      </c>
      <c r="I220" s="192"/>
      <c r="J220" s="13"/>
      <c r="K220" s="13"/>
      <c r="L220" s="189"/>
      <c r="M220" s="193"/>
      <c r="N220" s="194"/>
      <c r="O220" s="194"/>
      <c r="P220" s="194"/>
      <c r="Q220" s="194"/>
      <c r="R220" s="194"/>
      <c r="S220" s="194"/>
      <c r="T220" s="195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90" t="s">
        <v>135</v>
      </c>
      <c r="AU220" s="190" t="s">
        <v>88</v>
      </c>
      <c r="AV220" s="13" t="s">
        <v>86</v>
      </c>
      <c r="AW220" s="13" t="s">
        <v>34</v>
      </c>
      <c r="AX220" s="13" t="s">
        <v>79</v>
      </c>
      <c r="AY220" s="190" t="s">
        <v>124</v>
      </c>
    </row>
    <row r="221" spans="1:51" s="14" customFormat="1" ht="12">
      <c r="A221" s="14"/>
      <c r="B221" s="196"/>
      <c r="C221" s="14"/>
      <c r="D221" s="184" t="s">
        <v>135</v>
      </c>
      <c r="E221" s="197" t="s">
        <v>1</v>
      </c>
      <c r="F221" s="198" t="s">
        <v>160</v>
      </c>
      <c r="G221" s="14"/>
      <c r="H221" s="199">
        <v>1291.16</v>
      </c>
      <c r="I221" s="200"/>
      <c r="J221" s="14"/>
      <c r="K221" s="14"/>
      <c r="L221" s="196"/>
      <c r="M221" s="201"/>
      <c r="N221" s="202"/>
      <c r="O221" s="202"/>
      <c r="P221" s="202"/>
      <c r="Q221" s="202"/>
      <c r="R221" s="202"/>
      <c r="S221" s="202"/>
      <c r="T221" s="20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197" t="s">
        <v>135</v>
      </c>
      <c r="AU221" s="197" t="s">
        <v>88</v>
      </c>
      <c r="AV221" s="14" t="s">
        <v>88</v>
      </c>
      <c r="AW221" s="14" t="s">
        <v>34</v>
      </c>
      <c r="AX221" s="14" t="s">
        <v>86</v>
      </c>
      <c r="AY221" s="197" t="s">
        <v>124</v>
      </c>
    </row>
    <row r="222" spans="1:65" s="2" customFormat="1" ht="24.15" customHeight="1">
      <c r="A222" s="37"/>
      <c r="B222" s="170"/>
      <c r="C222" s="171" t="s">
        <v>261</v>
      </c>
      <c r="D222" s="171" t="s">
        <v>126</v>
      </c>
      <c r="E222" s="172" t="s">
        <v>262</v>
      </c>
      <c r="F222" s="173" t="s">
        <v>263</v>
      </c>
      <c r="G222" s="174" t="s">
        <v>129</v>
      </c>
      <c r="H222" s="175">
        <v>1306.04</v>
      </c>
      <c r="I222" s="176"/>
      <c r="J222" s="177">
        <f>ROUND(I222*H222,2)</f>
        <v>0</v>
      </c>
      <c r="K222" s="173" t="s">
        <v>130</v>
      </c>
      <c r="L222" s="38"/>
      <c r="M222" s="178" t="s">
        <v>1</v>
      </c>
      <c r="N222" s="179" t="s">
        <v>44</v>
      </c>
      <c r="O222" s="76"/>
      <c r="P222" s="180">
        <f>O222*H222</f>
        <v>0</v>
      </c>
      <c r="Q222" s="180">
        <v>0</v>
      </c>
      <c r="R222" s="180">
        <f>Q222*H222</f>
        <v>0</v>
      </c>
      <c r="S222" s="180">
        <v>0</v>
      </c>
      <c r="T222" s="18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82" t="s">
        <v>131</v>
      </c>
      <c r="AT222" s="182" t="s">
        <v>126</v>
      </c>
      <c r="AU222" s="182" t="s">
        <v>88</v>
      </c>
      <c r="AY222" s="18" t="s">
        <v>124</v>
      </c>
      <c r="BE222" s="183">
        <f>IF(N222="základní",J222,0)</f>
        <v>0</v>
      </c>
      <c r="BF222" s="183">
        <f>IF(N222="snížená",J222,0)</f>
        <v>0</v>
      </c>
      <c r="BG222" s="183">
        <f>IF(N222="zákl. přenesená",J222,0)</f>
        <v>0</v>
      </c>
      <c r="BH222" s="183">
        <f>IF(N222="sníž. přenesená",J222,0)</f>
        <v>0</v>
      </c>
      <c r="BI222" s="183">
        <f>IF(N222="nulová",J222,0)</f>
        <v>0</v>
      </c>
      <c r="BJ222" s="18" t="s">
        <v>86</v>
      </c>
      <c r="BK222" s="183">
        <f>ROUND(I222*H222,2)</f>
        <v>0</v>
      </c>
      <c r="BL222" s="18" t="s">
        <v>131</v>
      </c>
      <c r="BM222" s="182" t="s">
        <v>264</v>
      </c>
    </row>
    <row r="223" spans="1:51" s="13" customFormat="1" ht="12">
      <c r="A223" s="13"/>
      <c r="B223" s="189"/>
      <c r="C223" s="13"/>
      <c r="D223" s="184" t="s">
        <v>135</v>
      </c>
      <c r="E223" s="190" t="s">
        <v>1</v>
      </c>
      <c r="F223" s="191" t="s">
        <v>136</v>
      </c>
      <c r="G223" s="13"/>
      <c r="H223" s="190" t="s">
        <v>1</v>
      </c>
      <c r="I223" s="192"/>
      <c r="J223" s="13"/>
      <c r="K223" s="13"/>
      <c r="L223" s="189"/>
      <c r="M223" s="193"/>
      <c r="N223" s="194"/>
      <c r="O223" s="194"/>
      <c r="P223" s="194"/>
      <c r="Q223" s="194"/>
      <c r="R223" s="194"/>
      <c r="S223" s="194"/>
      <c r="T223" s="195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90" t="s">
        <v>135</v>
      </c>
      <c r="AU223" s="190" t="s">
        <v>88</v>
      </c>
      <c r="AV223" s="13" t="s">
        <v>86</v>
      </c>
      <c r="AW223" s="13" t="s">
        <v>34</v>
      </c>
      <c r="AX223" s="13" t="s">
        <v>79</v>
      </c>
      <c r="AY223" s="190" t="s">
        <v>124</v>
      </c>
    </row>
    <row r="224" spans="1:51" s="14" customFormat="1" ht="12">
      <c r="A224" s="14"/>
      <c r="B224" s="196"/>
      <c r="C224" s="14"/>
      <c r="D224" s="184" t="s">
        <v>135</v>
      </c>
      <c r="E224" s="197" t="s">
        <v>1</v>
      </c>
      <c r="F224" s="198" t="s">
        <v>160</v>
      </c>
      <c r="G224" s="14"/>
      <c r="H224" s="199">
        <v>1291.16</v>
      </c>
      <c r="I224" s="200"/>
      <c r="J224" s="14"/>
      <c r="K224" s="14"/>
      <c r="L224" s="196"/>
      <c r="M224" s="201"/>
      <c r="N224" s="202"/>
      <c r="O224" s="202"/>
      <c r="P224" s="202"/>
      <c r="Q224" s="202"/>
      <c r="R224" s="202"/>
      <c r="S224" s="202"/>
      <c r="T224" s="20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197" t="s">
        <v>135</v>
      </c>
      <c r="AU224" s="197" t="s">
        <v>88</v>
      </c>
      <c r="AV224" s="14" t="s">
        <v>88</v>
      </c>
      <c r="AW224" s="14" t="s">
        <v>34</v>
      </c>
      <c r="AX224" s="14" t="s">
        <v>79</v>
      </c>
      <c r="AY224" s="197" t="s">
        <v>124</v>
      </c>
    </row>
    <row r="225" spans="1:51" s="14" customFormat="1" ht="12">
      <c r="A225" s="14"/>
      <c r="B225" s="196"/>
      <c r="C225" s="14"/>
      <c r="D225" s="184" t="s">
        <v>135</v>
      </c>
      <c r="E225" s="197" t="s">
        <v>1</v>
      </c>
      <c r="F225" s="198" t="s">
        <v>161</v>
      </c>
      <c r="G225" s="14"/>
      <c r="H225" s="199">
        <v>11.52</v>
      </c>
      <c r="I225" s="200"/>
      <c r="J225" s="14"/>
      <c r="K225" s="14"/>
      <c r="L225" s="196"/>
      <c r="M225" s="201"/>
      <c r="N225" s="202"/>
      <c r="O225" s="202"/>
      <c r="P225" s="202"/>
      <c r="Q225" s="202"/>
      <c r="R225" s="202"/>
      <c r="S225" s="202"/>
      <c r="T225" s="20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197" t="s">
        <v>135</v>
      </c>
      <c r="AU225" s="197" t="s">
        <v>88</v>
      </c>
      <c r="AV225" s="14" t="s">
        <v>88</v>
      </c>
      <c r="AW225" s="14" t="s">
        <v>34</v>
      </c>
      <c r="AX225" s="14" t="s">
        <v>79</v>
      </c>
      <c r="AY225" s="197" t="s">
        <v>124</v>
      </c>
    </row>
    <row r="226" spans="1:51" s="14" customFormat="1" ht="12">
      <c r="A226" s="14"/>
      <c r="B226" s="196"/>
      <c r="C226" s="14"/>
      <c r="D226" s="184" t="s">
        <v>135</v>
      </c>
      <c r="E226" s="197" t="s">
        <v>1</v>
      </c>
      <c r="F226" s="198" t="s">
        <v>162</v>
      </c>
      <c r="G226" s="14"/>
      <c r="H226" s="199">
        <v>3.36</v>
      </c>
      <c r="I226" s="200"/>
      <c r="J226" s="14"/>
      <c r="K226" s="14"/>
      <c r="L226" s="196"/>
      <c r="M226" s="201"/>
      <c r="N226" s="202"/>
      <c r="O226" s="202"/>
      <c r="P226" s="202"/>
      <c r="Q226" s="202"/>
      <c r="R226" s="202"/>
      <c r="S226" s="202"/>
      <c r="T226" s="20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197" t="s">
        <v>135</v>
      </c>
      <c r="AU226" s="197" t="s">
        <v>88</v>
      </c>
      <c r="AV226" s="14" t="s">
        <v>88</v>
      </c>
      <c r="AW226" s="14" t="s">
        <v>34</v>
      </c>
      <c r="AX226" s="14" t="s">
        <v>79</v>
      </c>
      <c r="AY226" s="197" t="s">
        <v>124</v>
      </c>
    </row>
    <row r="227" spans="1:51" s="15" customFormat="1" ht="12">
      <c r="A227" s="15"/>
      <c r="B227" s="204"/>
      <c r="C227" s="15"/>
      <c r="D227" s="184" t="s">
        <v>135</v>
      </c>
      <c r="E227" s="205" t="s">
        <v>1</v>
      </c>
      <c r="F227" s="206" t="s">
        <v>139</v>
      </c>
      <c r="G227" s="15"/>
      <c r="H227" s="207">
        <v>1306.04</v>
      </c>
      <c r="I227" s="208"/>
      <c r="J227" s="15"/>
      <c r="K227" s="15"/>
      <c r="L227" s="204"/>
      <c r="M227" s="209"/>
      <c r="N227" s="210"/>
      <c r="O227" s="210"/>
      <c r="P227" s="210"/>
      <c r="Q227" s="210"/>
      <c r="R227" s="210"/>
      <c r="S227" s="210"/>
      <c r="T227" s="21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05" t="s">
        <v>135</v>
      </c>
      <c r="AU227" s="205" t="s">
        <v>88</v>
      </c>
      <c r="AV227" s="15" t="s">
        <v>131</v>
      </c>
      <c r="AW227" s="15" t="s">
        <v>34</v>
      </c>
      <c r="AX227" s="15" t="s">
        <v>86</v>
      </c>
      <c r="AY227" s="205" t="s">
        <v>124</v>
      </c>
    </row>
    <row r="228" spans="1:65" s="2" customFormat="1" ht="24.15" customHeight="1">
      <c r="A228" s="37"/>
      <c r="B228" s="170"/>
      <c r="C228" s="171" t="s">
        <v>265</v>
      </c>
      <c r="D228" s="171" t="s">
        <v>126</v>
      </c>
      <c r="E228" s="172" t="s">
        <v>266</v>
      </c>
      <c r="F228" s="173" t="s">
        <v>267</v>
      </c>
      <c r="G228" s="174" t="s">
        <v>129</v>
      </c>
      <c r="H228" s="175">
        <v>1313.48</v>
      </c>
      <c r="I228" s="176"/>
      <c r="J228" s="177">
        <f>ROUND(I228*H228,2)</f>
        <v>0</v>
      </c>
      <c r="K228" s="173" t="s">
        <v>130</v>
      </c>
      <c r="L228" s="38"/>
      <c r="M228" s="178" t="s">
        <v>1</v>
      </c>
      <c r="N228" s="179" t="s">
        <v>44</v>
      </c>
      <c r="O228" s="76"/>
      <c r="P228" s="180">
        <f>O228*H228</f>
        <v>0</v>
      </c>
      <c r="Q228" s="180">
        <v>0</v>
      </c>
      <c r="R228" s="180">
        <f>Q228*H228</f>
        <v>0</v>
      </c>
      <c r="S228" s="180">
        <v>0</v>
      </c>
      <c r="T228" s="18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82" t="s">
        <v>131</v>
      </c>
      <c r="AT228" s="182" t="s">
        <v>126</v>
      </c>
      <c r="AU228" s="182" t="s">
        <v>88</v>
      </c>
      <c r="AY228" s="18" t="s">
        <v>124</v>
      </c>
      <c r="BE228" s="183">
        <f>IF(N228="základní",J228,0)</f>
        <v>0</v>
      </c>
      <c r="BF228" s="183">
        <f>IF(N228="snížená",J228,0)</f>
        <v>0</v>
      </c>
      <c r="BG228" s="183">
        <f>IF(N228="zákl. přenesená",J228,0)</f>
        <v>0</v>
      </c>
      <c r="BH228" s="183">
        <f>IF(N228="sníž. přenesená",J228,0)</f>
        <v>0</v>
      </c>
      <c r="BI228" s="183">
        <f>IF(N228="nulová",J228,0)</f>
        <v>0</v>
      </c>
      <c r="BJ228" s="18" t="s">
        <v>86</v>
      </c>
      <c r="BK228" s="183">
        <f>ROUND(I228*H228,2)</f>
        <v>0</v>
      </c>
      <c r="BL228" s="18" t="s">
        <v>131</v>
      </c>
      <c r="BM228" s="182" t="s">
        <v>268</v>
      </c>
    </row>
    <row r="229" spans="1:51" s="13" customFormat="1" ht="12">
      <c r="A229" s="13"/>
      <c r="B229" s="189"/>
      <c r="C229" s="13"/>
      <c r="D229" s="184" t="s">
        <v>135</v>
      </c>
      <c r="E229" s="190" t="s">
        <v>1</v>
      </c>
      <c r="F229" s="191" t="s">
        <v>136</v>
      </c>
      <c r="G229" s="13"/>
      <c r="H229" s="190" t="s">
        <v>1</v>
      </c>
      <c r="I229" s="192"/>
      <c r="J229" s="13"/>
      <c r="K229" s="13"/>
      <c r="L229" s="189"/>
      <c r="M229" s="193"/>
      <c r="N229" s="194"/>
      <c r="O229" s="194"/>
      <c r="P229" s="194"/>
      <c r="Q229" s="194"/>
      <c r="R229" s="194"/>
      <c r="S229" s="194"/>
      <c r="T229" s="19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90" t="s">
        <v>135</v>
      </c>
      <c r="AU229" s="190" t="s">
        <v>88</v>
      </c>
      <c r="AV229" s="13" t="s">
        <v>86</v>
      </c>
      <c r="AW229" s="13" t="s">
        <v>34</v>
      </c>
      <c r="AX229" s="13" t="s">
        <v>79</v>
      </c>
      <c r="AY229" s="190" t="s">
        <v>124</v>
      </c>
    </row>
    <row r="230" spans="1:51" s="14" customFormat="1" ht="12">
      <c r="A230" s="14"/>
      <c r="B230" s="196"/>
      <c r="C230" s="14"/>
      <c r="D230" s="184" t="s">
        <v>135</v>
      </c>
      <c r="E230" s="197" t="s">
        <v>1</v>
      </c>
      <c r="F230" s="198" t="s">
        <v>160</v>
      </c>
      <c r="G230" s="14"/>
      <c r="H230" s="199">
        <v>1291.16</v>
      </c>
      <c r="I230" s="200"/>
      <c r="J230" s="14"/>
      <c r="K230" s="14"/>
      <c r="L230" s="196"/>
      <c r="M230" s="201"/>
      <c r="N230" s="202"/>
      <c r="O230" s="202"/>
      <c r="P230" s="202"/>
      <c r="Q230" s="202"/>
      <c r="R230" s="202"/>
      <c r="S230" s="202"/>
      <c r="T230" s="20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197" t="s">
        <v>135</v>
      </c>
      <c r="AU230" s="197" t="s">
        <v>88</v>
      </c>
      <c r="AV230" s="14" t="s">
        <v>88</v>
      </c>
      <c r="AW230" s="14" t="s">
        <v>34</v>
      </c>
      <c r="AX230" s="14" t="s">
        <v>79</v>
      </c>
      <c r="AY230" s="197" t="s">
        <v>124</v>
      </c>
    </row>
    <row r="231" spans="1:51" s="14" customFormat="1" ht="12">
      <c r="A231" s="14"/>
      <c r="B231" s="196"/>
      <c r="C231" s="14"/>
      <c r="D231" s="184" t="s">
        <v>135</v>
      </c>
      <c r="E231" s="197" t="s">
        <v>1</v>
      </c>
      <c r="F231" s="198" t="s">
        <v>153</v>
      </c>
      <c r="G231" s="14"/>
      <c r="H231" s="199">
        <v>17.28</v>
      </c>
      <c r="I231" s="200"/>
      <c r="J231" s="14"/>
      <c r="K231" s="14"/>
      <c r="L231" s="196"/>
      <c r="M231" s="201"/>
      <c r="N231" s="202"/>
      <c r="O231" s="202"/>
      <c r="P231" s="202"/>
      <c r="Q231" s="202"/>
      <c r="R231" s="202"/>
      <c r="S231" s="202"/>
      <c r="T231" s="20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197" t="s">
        <v>135</v>
      </c>
      <c r="AU231" s="197" t="s">
        <v>88</v>
      </c>
      <c r="AV231" s="14" t="s">
        <v>88</v>
      </c>
      <c r="AW231" s="14" t="s">
        <v>34</v>
      </c>
      <c r="AX231" s="14" t="s">
        <v>79</v>
      </c>
      <c r="AY231" s="197" t="s">
        <v>124</v>
      </c>
    </row>
    <row r="232" spans="1:51" s="14" customFormat="1" ht="12">
      <c r="A232" s="14"/>
      <c r="B232" s="196"/>
      <c r="C232" s="14"/>
      <c r="D232" s="184" t="s">
        <v>135</v>
      </c>
      <c r="E232" s="197" t="s">
        <v>1</v>
      </c>
      <c r="F232" s="198" t="s">
        <v>154</v>
      </c>
      <c r="G232" s="14"/>
      <c r="H232" s="199">
        <v>5.04</v>
      </c>
      <c r="I232" s="200"/>
      <c r="J232" s="14"/>
      <c r="K232" s="14"/>
      <c r="L232" s="196"/>
      <c r="M232" s="201"/>
      <c r="N232" s="202"/>
      <c r="O232" s="202"/>
      <c r="P232" s="202"/>
      <c r="Q232" s="202"/>
      <c r="R232" s="202"/>
      <c r="S232" s="202"/>
      <c r="T232" s="20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197" t="s">
        <v>135</v>
      </c>
      <c r="AU232" s="197" t="s">
        <v>88</v>
      </c>
      <c r="AV232" s="14" t="s">
        <v>88</v>
      </c>
      <c r="AW232" s="14" t="s">
        <v>34</v>
      </c>
      <c r="AX232" s="14" t="s">
        <v>79</v>
      </c>
      <c r="AY232" s="197" t="s">
        <v>124</v>
      </c>
    </row>
    <row r="233" spans="1:51" s="15" customFormat="1" ht="12">
      <c r="A233" s="15"/>
      <c r="B233" s="204"/>
      <c r="C233" s="15"/>
      <c r="D233" s="184" t="s">
        <v>135</v>
      </c>
      <c r="E233" s="205" t="s">
        <v>1</v>
      </c>
      <c r="F233" s="206" t="s">
        <v>139</v>
      </c>
      <c r="G233" s="15"/>
      <c r="H233" s="207">
        <v>1313.48</v>
      </c>
      <c r="I233" s="208"/>
      <c r="J233" s="15"/>
      <c r="K233" s="15"/>
      <c r="L233" s="204"/>
      <c r="M233" s="209"/>
      <c r="N233" s="210"/>
      <c r="O233" s="210"/>
      <c r="P233" s="210"/>
      <c r="Q233" s="210"/>
      <c r="R233" s="210"/>
      <c r="S233" s="210"/>
      <c r="T233" s="211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05" t="s">
        <v>135</v>
      </c>
      <c r="AU233" s="205" t="s">
        <v>88</v>
      </c>
      <c r="AV233" s="15" t="s">
        <v>131</v>
      </c>
      <c r="AW233" s="15" t="s">
        <v>34</v>
      </c>
      <c r="AX233" s="15" t="s">
        <v>86</v>
      </c>
      <c r="AY233" s="205" t="s">
        <v>124</v>
      </c>
    </row>
    <row r="234" spans="1:65" s="2" customFormat="1" ht="44.25" customHeight="1">
      <c r="A234" s="37"/>
      <c r="B234" s="170"/>
      <c r="C234" s="171" t="s">
        <v>269</v>
      </c>
      <c r="D234" s="171" t="s">
        <v>126</v>
      </c>
      <c r="E234" s="172" t="s">
        <v>270</v>
      </c>
      <c r="F234" s="173" t="s">
        <v>271</v>
      </c>
      <c r="G234" s="174" t="s">
        <v>129</v>
      </c>
      <c r="H234" s="175">
        <v>1313.48</v>
      </c>
      <c r="I234" s="176"/>
      <c r="J234" s="177">
        <f>ROUND(I234*H234,2)</f>
        <v>0</v>
      </c>
      <c r="K234" s="173" t="s">
        <v>130</v>
      </c>
      <c r="L234" s="38"/>
      <c r="M234" s="178" t="s">
        <v>1</v>
      </c>
      <c r="N234" s="179" t="s">
        <v>44</v>
      </c>
      <c r="O234" s="76"/>
      <c r="P234" s="180">
        <f>O234*H234</f>
        <v>0</v>
      </c>
      <c r="Q234" s="180">
        <v>0</v>
      </c>
      <c r="R234" s="180">
        <f>Q234*H234</f>
        <v>0</v>
      </c>
      <c r="S234" s="180">
        <v>0</v>
      </c>
      <c r="T234" s="18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82" t="s">
        <v>131</v>
      </c>
      <c r="AT234" s="182" t="s">
        <v>126</v>
      </c>
      <c r="AU234" s="182" t="s">
        <v>88</v>
      </c>
      <c r="AY234" s="18" t="s">
        <v>124</v>
      </c>
      <c r="BE234" s="183">
        <f>IF(N234="základní",J234,0)</f>
        <v>0</v>
      </c>
      <c r="BF234" s="183">
        <f>IF(N234="snížená",J234,0)</f>
        <v>0</v>
      </c>
      <c r="BG234" s="183">
        <f>IF(N234="zákl. přenesená",J234,0)</f>
        <v>0</v>
      </c>
      <c r="BH234" s="183">
        <f>IF(N234="sníž. přenesená",J234,0)</f>
        <v>0</v>
      </c>
      <c r="BI234" s="183">
        <f>IF(N234="nulová",J234,0)</f>
        <v>0</v>
      </c>
      <c r="BJ234" s="18" t="s">
        <v>86</v>
      </c>
      <c r="BK234" s="183">
        <f>ROUND(I234*H234,2)</f>
        <v>0</v>
      </c>
      <c r="BL234" s="18" t="s">
        <v>131</v>
      </c>
      <c r="BM234" s="182" t="s">
        <v>272</v>
      </c>
    </row>
    <row r="235" spans="1:51" s="13" customFormat="1" ht="12">
      <c r="A235" s="13"/>
      <c r="B235" s="189"/>
      <c r="C235" s="13"/>
      <c r="D235" s="184" t="s">
        <v>135</v>
      </c>
      <c r="E235" s="190" t="s">
        <v>1</v>
      </c>
      <c r="F235" s="191" t="s">
        <v>136</v>
      </c>
      <c r="G235" s="13"/>
      <c r="H235" s="190" t="s">
        <v>1</v>
      </c>
      <c r="I235" s="192"/>
      <c r="J235" s="13"/>
      <c r="K235" s="13"/>
      <c r="L235" s="189"/>
      <c r="M235" s="193"/>
      <c r="N235" s="194"/>
      <c r="O235" s="194"/>
      <c r="P235" s="194"/>
      <c r="Q235" s="194"/>
      <c r="R235" s="194"/>
      <c r="S235" s="194"/>
      <c r="T235" s="195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190" t="s">
        <v>135</v>
      </c>
      <c r="AU235" s="190" t="s">
        <v>88</v>
      </c>
      <c r="AV235" s="13" t="s">
        <v>86</v>
      </c>
      <c r="AW235" s="13" t="s">
        <v>34</v>
      </c>
      <c r="AX235" s="13" t="s">
        <v>79</v>
      </c>
      <c r="AY235" s="190" t="s">
        <v>124</v>
      </c>
    </row>
    <row r="236" spans="1:51" s="14" customFormat="1" ht="12">
      <c r="A236" s="14"/>
      <c r="B236" s="196"/>
      <c r="C236" s="14"/>
      <c r="D236" s="184" t="s">
        <v>135</v>
      </c>
      <c r="E236" s="197" t="s">
        <v>1</v>
      </c>
      <c r="F236" s="198" t="s">
        <v>160</v>
      </c>
      <c r="G236" s="14"/>
      <c r="H236" s="199">
        <v>1291.16</v>
      </c>
      <c r="I236" s="200"/>
      <c r="J236" s="14"/>
      <c r="K236" s="14"/>
      <c r="L236" s="196"/>
      <c r="M236" s="201"/>
      <c r="N236" s="202"/>
      <c r="O236" s="202"/>
      <c r="P236" s="202"/>
      <c r="Q236" s="202"/>
      <c r="R236" s="202"/>
      <c r="S236" s="202"/>
      <c r="T236" s="20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197" t="s">
        <v>135</v>
      </c>
      <c r="AU236" s="197" t="s">
        <v>88</v>
      </c>
      <c r="AV236" s="14" t="s">
        <v>88</v>
      </c>
      <c r="AW236" s="14" t="s">
        <v>34</v>
      </c>
      <c r="AX236" s="14" t="s">
        <v>79</v>
      </c>
      <c r="AY236" s="197" t="s">
        <v>124</v>
      </c>
    </row>
    <row r="237" spans="1:51" s="14" customFormat="1" ht="12">
      <c r="A237" s="14"/>
      <c r="B237" s="196"/>
      <c r="C237" s="14"/>
      <c r="D237" s="184" t="s">
        <v>135</v>
      </c>
      <c r="E237" s="197" t="s">
        <v>1</v>
      </c>
      <c r="F237" s="198" t="s">
        <v>153</v>
      </c>
      <c r="G237" s="14"/>
      <c r="H237" s="199">
        <v>17.28</v>
      </c>
      <c r="I237" s="200"/>
      <c r="J237" s="14"/>
      <c r="K237" s="14"/>
      <c r="L237" s="196"/>
      <c r="M237" s="201"/>
      <c r="N237" s="202"/>
      <c r="O237" s="202"/>
      <c r="P237" s="202"/>
      <c r="Q237" s="202"/>
      <c r="R237" s="202"/>
      <c r="S237" s="202"/>
      <c r="T237" s="20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197" t="s">
        <v>135</v>
      </c>
      <c r="AU237" s="197" t="s">
        <v>88</v>
      </c>
      <c r="AV237" s="14" t="s">
        <v>88</v>
      </c>
      <c r="AW237" s="14" t="s">
        <v>34</v>
      </c>
      <c r="AX237" s="14" t="s">
        <v>79</v>
      </c>
      <c r="AY237" s="197" t="s">
        <v>124</v>
      </c>
    </row>
    <row r="238" spans="1:51" s="14" customFormat="1" ht="12">
      <c r="A238" s="14"/>
      <c r="B238" s="196"/>
      <c r="C238" s="14"/>
      <c r="D238" s="184" t="s">
        <v>135</v>
      </c>
      <c r="E238" s="197" t="s">
        <v>1</v>
      </c>
      <c r="F238" s="198" t="s">
        <v>154</v>
      </c>
      <c r="G238" s="14"/>
      <c r="H238" s="199">
        <v>5.04</v>
      </c>
      <c r="I238" s="200"/>
      <c r="J238" s="14"/>
      <c r="K238" s="14"/>
      <c r="L238" s="196"/>
      <c r="M238" s="201"/>
      <c r="N238" s="202"/>
      <c r="O238" s="202"/>
      <c r="P238" s="202"/>
      <c r="Q238" s="202"/>
      <c r="R238" s="202"/>
      <c r="S238" s="202"/>
      <c r="T238" s="20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197" t="s">
        <v>135</v>
      </c>
      <c r="AU238" s="197" t="s">
        <v>88</v>
      </c>
      <c r="AV238" s="14" t="s">
        <v>88</v>
      </c>
      <c r="AW238" s="14" t="s">
        <v>34</v>
      </c>
      <c r="AX238" s="14" t="s">
        <v>79</v>
      </c>
      <c r="AY238" s="197" t="s">
        <v>124</v>
      </c>
    </row>
    <row r="239" spans="1:51" s="15" customFormat="1" ht="12">
      <c r="A239" s="15"/>
      <c r="B239" s="204"/>
      <c r="C239" s="15"/>
      <c r="D239" s="184" t="s">
        <v>135</v>
      </c>
      <c r="E239" s="205" t="s">
        <v>1</v>
      </c>
      <c r="F239" s="206" t="s">
        <v>139</v>
      </c>
      <c r="G239" s="15"/>
      <c r="H239" s="207">
        <v>1313.48</v>
      </c>
      <c r="I239" s="208"/>
      <c r="J239" s="15"/>
      <c r="K239" s="15"/>
      <c r="L239" s="204"/>
      <c r="M239" s="209"/>
      <c r="N239" s="210"/>
      <c r="O239" s="210"/>
      <c r="P239" s="210"/>
      <c r="Q239" s="210"/>
      <c r="R239" s="210"/>
      <c r="S239" s="210"/>
      <c r="T239" s="211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05" t="s">
        <v>135</v>
      </c>
      <c r="AU239" s="205" t="s">
        <v>88</v>
      </c>
      <c r="AV239" s="15" t="s">
        <v>131</v>
      </c>
      <c r="AW239" s="15" t="s">
        <v>34</v>
      </c>
      <c r="AX239" s="15" t="s">
        <v>86</v>
      </c>
      <c r="AY239" s="205" t="s">
        <v>124</v>
      </c>
    </row>
    <row r="240" spans="1:63" s="12" customFormat="1" ht="22.8" customHeight="1">
      <c r="A240" s="12"/>
      <c r="B240" s="157"/>
      <c r="C240" s="12"/>
      <c r="D240" s="158" t="s">
        <v>78</v>
      </c>
      <c r="E240" s="168" t="s">
        <v>176</v>
      </c>
      <c r="F240" s="168" t="s">
        <v>273</v>
      </c>
      <c r="G240" s="12"/>
      <c r="H240" s="12"/>
      <c r="I240" s="160"/>
      <c r="J240" s="169">
        <f>BK240</f>
        <v>0</v>
      </c>
      <c r="K240" s="12"/>
      <c r="L240" s="157"/>
      <c r="M240" s="162"/>
      <c r="N240" s="163"/>
      <c r="O240" s="163"/>
      <c r="P240" s="164">
        <f>SUM(P241:P256)</f>
        <v>0</v>
      </c>
      <c r="Q240" s="163"/>
      <c r="R240" s="164">
        <f>SUM(R241:R256)</f>
        <v>2.60388</v>
      </c>
      <c r="S240" s="163"/>
      <c r="T240" s="165">
        <f>SUM(T241:T256)</f>
        <v>17.73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58" t="s">
        <v>86</v>
      </c>
      <c r="AT240" s="166" t="s">
        <v>78</v>
      </c>
      <c r="AU240" s="166" t="s">
        <v>86</v>
      </c>
      <c r="AY240" s="158" t="s">
        <v>124</v>
      </c>
      <c r="BK240" s="167">
        <f>SUM(BK241:BK256)</f>
        <v>0</v>
      </c>
    </row>
    <row r="241" spans="1:65" s="2" customFormat="1" ht="37.8" customHeight="1">
      <c r="A241" s="37"/>
      <c r="B241" s="170"/>
      <c r="C241" s="171" t="s">
        <v>274</v>
      </c>
      <c r="D241" s="171" t="s">
        <v>126</v>
      </c>
      <c r="E241" s="172" t="s">
        <v>275</v>
      </c>
      <c r="F241" s="173" t="s">
        <v>276</v>
      </c>
      <c r="G241" s="174" t="s">
        <v>277</v>
      </c>
      <c r="H241" s="175">
        <v>18</v>
      </c>
      <c r="I241" s="176"/>
      <c r="J241" s="177">
        <f>ROUND(I241*H241,2)</f>
        <v>0</v>
      </c>
      <c r="K241" s="173" t="s">
        <v>130</v>
      </c>
      <c r="L241" s="38"/>
      <c r="M241" s="178" t="s">
        <v>1</v>
      </c>
      <c r="N241" s="179" t="s">
        <v>44</v>
      </c>
      <c r="O241" s="76"/>
      <c r="P241" s="180">
        <f>O241*H241</f>
        <v>0</v>
      </c>
      <c r="Q241" s="180">
        <v>0.00013</v>
      </c>
      <c r="R241" s="180">
        <f>Q241*H241</f>
        <v>0.0023399999999999996</v>
      </c>
      <c r="S241" s="180">
        <v>0</v>
      </c>
      <c r="T241" s="18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82" t="s">
        <v>131</v>
      </c>
      <c r="AT241" s="182" t="s">
        <v>126</v>
      </c>
      <c r="AU241" s="182" t="s">
        <v>88</v>
      </c>
      <c r="AY241" s="18" t="s">
        <v>124</v>
      </c>
      <c r="BE241" s="183">
        <f>IF(N241="základní",J241,0)</f>
        <v>0</v>
      </c>
      <c r="BF241" s="183">
        <f>IF(N241="snížená",J241,0)</f>
        <v>0</v>
      </c>
      <c r="BG241" s="183">
        <f>IF(N241="zákl. přenesená",J241,0)</f>
        <v>0</v>
      </c>
      <c r="BH241" s="183">
        <f>IF(N241="sníž. přenesená",J241,0)</f>
        <v>0</v>
      </c>
      <c r="BI241" s="183">
        <f>IF(N241="nulová",J241,0)</f>
        <v>0</v>
      </c>
      <c r="BJ241" s="18" t="s">
        <v>86</v>
      </c>
      <c r="BK241" s="183">
        <f>ROUND(I241*H241,2)</f>
        <v>0</v>
      </c>
      <c r="BL241" s="18" t="s">
        <v>131</v>
      </c>
      <c r="BM241" s="182" t="s">
        <v>278</v>
      </c>
    </row>
    <row r="242" spans="1:65" s="2" customFormat="1" ht="37.8" customHeight="1">
      <c r="A242" s="37"/>
      <c r="B242" s="170"/>
      <c r="C242" s="212" t="s">
        <v>279</v>
      </c>
      <c r="D242" s="212" t="s">
        <v>280</v>
      </c>
      <c r="E242" s="213" t="s">
        <v>281</v>
      </c>
      <c r="F242" s="214" t="s">
        <v>282</v>
      </c>
      <c r="G242" s="215" t="s">
        <v>277</v>
      </c>
      <c r="H242" s="216">
        <v>18</v>
      </c>
      <c r="I242" s="217"/>
      <c r="J242" s="218">
        <f>ROUND(I242*H242,2)</f>
        <v>0</v>
      </c>
      <c r="K242" s="214" t="s">
        <v>130</v>
      </c>
      <c r="L242" s="219"/>
      <c r="M242" s="220" t="s">
        <v>1</v>
      </c>
      <c r="N242" s="221" t="s">
        <v>44</v>
      </c>
      <c r="O242" s="76"/>
      <c r="P242" s="180">
        <f>O242*H242</f>
        <v>0</v>
      </c>
      <c r="Q242" s="180">
        <v>0.02</v>
      </c>
      <c r="R242" s="180">
        <f>Q242*H242</f>
        <v>0.36</v>
      </c>
      <c r="S242" s="180">
        <v>0</v>
      </c>
      <c r="T242" s="18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82" t="s">
        <v>176</v>
      </c>
      <c r="AT242" s="182" t="s">
        <v>280</v>
      </c>
      <c r="AU242" s="182" t="s">
        <v>88</v>
      </c>
      <c r="AY242" s="18" t="s">
        <v>124</v>
      </c>
      <c r="BE242" s="183">
        <f>IF(N242="základní",J242,0)</f>
        <v>0</v>
      </c>
      <c r="BF242" s="183">
        <f>IF(N242="snížená",J242,0)</f>
        <v>0</v>
      </c>
      <c r="BG242" s="183">
        <f>IF(N242="zákl. přenesená",J242,0)</f>
        <v>0</v>
      </c>
      <c r="BH242" s="183">
        <f>IF(N242="sníž. přenesená",J242,0)</f>
        <v>0</v>
      </c>
      <c r="BI242" s="183">
        <f>IF(N242="nulová",J242,0)</f>
        <v>0</v>
      </c>
      <c r="BJ242" s="18" t="s">
        <v>86</v>
      </c>
      <c r="BK242" s="183">
        <f>ROUND(I242*H242,2)</f>
        <v>0</v>
      </c>
      <c r="BL242" s="18" t="s">
        <v>131</v>
      </c>
      <c r="BM242" s="182" t="s">
        <v>283</v>
      </c>
    </row>
    <row r="243" spans="1:51" s="14" customFormat="1" ht="12">
      <c r="A243" s="14"/>
      <c r="B243" s="196"/>
      <c r="C243" s="14"/>
      <c r="D243" s="184" t="s">
        <v>135</v>
      </c>
      <c r="E243" s="14"/>
      <c r="F243" s="198" t="s">
        <v>284</v>
      </c>
      <c r="G243" s="14"/>
      <c r="H243" s="199">
        <v>18</v>
      </c>
      <c r="I243" s="200"/>
      <c r="J243" s="14"/>
      <c r="K243" s="14"/>
      <c r="L243" s="196"/>
      <c r="M243" s="201"/>
      <c r="N243" s="202"/>
      <c r="O243" s="202"/>
      <c r="P243" s="202"/>
      <c r="Q243" s="202"/>
      <c r="R243" s="202"/>
      <c r="S243" s="202"/>
      <c r="T243" s="20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197" t="s">
        <v>135</v>
      </c>
      <c r="AU243" s="197" t="s">
        <v>88</v>
      </c>
      <c r="AV243" s="14" t="s">
        <v>88</v>
      </c>
      <c r="AW243" s="14" t="s">
        <v>3</v>
      </c>
      <c r="AX243" s="14" t="s">
        <v>86</v>
      </c>
      <c r="AY243" s="197" t="s">
        <v>124</v>
      </c>
    </row>
    <row r="244" spans="1:65" s="2" customFormat="1" ht="37.8" customHeight="1">
      <c r="A244" s="37"/>
      <c r="B244" s="170"/>
      <c r="C244" s="171" t="s">
        <v>285</v>
      </c>
      <c r="D244" s="171" t="s">
        <v>126</v>
      </c>
      <c r="E244" s="172" t="s">
        <v>286</v>
      </c>
      <c r="F244" s="173" t="s">
        <v>287</v>
      </c>
      <c r="G244" s="174" t="s">
        <v>277</v>
      </c>
      <c r="H244" s="175">
        <v>30</v>
      </c>
      <c r="I244" s="176"/>
      <c r="J244" s="177">
        <f>ROUND(I244*H244,2)</f>
        <v>0</v>
      </c>
      <c r="K244" s="173" t="s">
        <v>130</v>
      </c>
      <c r="L244" s="38"/>
      <c r="M244" s="178" t="s">
        <v>1</v>
      </c>
      <c r="N244" s="179" t="s">
        <v>44</v>
      </c>
      <c r="O244" s="76"/>
      <c r="P244" s="180">
        <f>O244*H244</f>
        <v>0</v>
      </c>
      <c r="Q244" s="180">
        <v>0</v>
      </c>
      <c r="R244" s="180">
        <f>Q244*H244</f>
        <v>0</v>
      </c>
      <c r="S244" s="180">
        <v>0</v>
      </c>
      <c r="T244" s="18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82" t="s">
        <v>131</v>
      </c>
      <c r="AT244" s="182" t="s">
        <v>126</v>
      </c>
      <c r="AU244" s="182" t="s">
        <v>88</v>
      </c>
      <c r="AY244" s="18" t="s">
        <v>124</v>
      </c>
      <c r="BE244" s="183">
        <f>IF(N244="základní",J244,0)</f>
        <v>0</v>
      </c>
      <c r="BF244" s="183">
        <f>IF(N244="snížená",J244,0)</f>
        <v>0</v>
      </c>
      <c r="BG244" s="183">
        <f>IF(N244="zákl. přenesená",J244,0)</f>
        <v>0</v>
      </c>
      <c r="BH244" s="183">
        <f>IF(N244="sníž. přenesená",J244,0)</f>
        <v>0</v>
      </c>
      <c r="BI244" s="183">
        <f>IF(N244="nulová",J244,0)</f>
        <v>0</v>
      </c>
      <c r="BJ244" s="18" t="s">
        <v>86</v>
      </c>
      <c r="BK244" s="183">
        <f>ROUND(I244*H244,2)</f>
        <v>0</v>
      </c>
      <c r="BL244" s="18" t="s">
        <v>131</v>
      </c>
      <c r="BM244" s="182" t="s">
        <v>288</v>
      </c>
    </row>
    <row r="245" spans="1:51" s="14" customFormat="1" ht="12">
      <c r="A245" s="14"/>
      <c r="B245" s="196"/>
      <c r="C245" s="14"/>
      <c r="D245" s="184" t="s">
        <v>135</v>
      </c>
      <c r="E245" s="197" t="s">
        <v>1</v>
      </c>
      <c r="F245" s="198" t="s">
        <v>289</v>
      </c>
      <c r="G245" s="14"/>
      <c r="H245" s="199">
        <v>30</v>
      </c>
      <c r="I245" s="200"/>
      <c r="J245" s="14"/>
      <c r="K245" s="14"/>
      <c r="L245" s="196"/>
      <c r="M245" s="201"/>
      <c r="N245" s="202"/>
      <c r="O245" s="202"/>
      <c r="P245" s="202"/>
      <c r="Q245" s="202"/>
      <c r="R245" s="202"/>
      <c r="S245" s="202"/>
      <c r="T245" s="20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197" t="s">
        <v>135</v>
      </c>
      <c r="AU245" s="197" t="s">
        <v>88</v>
      </c>
      <c r="AV245" s="14" t="s">
        <v>88</v>
      </c>
      <c r="AW245" s="14" t="s">
        <v>34</v>
      </c>
      <c r="AX245" s="14" t="s">
        <v>86</v>
      </c>
      <c r="AY245" s="197" t="s">
        <v>124</v>
      </c>
    </row>
    <row r="246" spans="1:65" s="2" customFormat="1" ht="21.75" customHeight="1">
      <c r="A246" s="37"/>
      <c r="B246" s="170"/>
      <c r="C246" s="212" t="s">
        <v>290</v>
      </c>
      <c r="D246" s="212" t="s">
        <v>280</v>
      </c>
      <c r="E246" s="213" t="s">
        <v>291</v>
      </c>
      <c r="F246" s="214" t="s">
        <v>292</v>
      </c>
      <c r="G246" s="215" t="s">
        <v>277</v>
      </c>
      <c r="H246" s="216">
        <v>15</v>
      </c>
      <c r="I246" s="217"/>
      <c r="J246" s="218">
        <f>ROUND(I246*H246,2)</f>
        <v>0</v>
      </c>
      <c r="K246" s="214" t="s">
        <v>130</v>
      </c>
      <c r="L246" s="219"/>
      <c r="M246" s="220" t="s">
        <v>1</v>
      </c>
      <c r="N246" s="221" t="s">
        <v>44</v>
      </c>
      <c r="O246" s="76"/>
      <c r="P246" s="180">
        <f>O246*H246</f>
        <v>0</v>
      </c>
      <c r="Q246" s="180">
        <v>0.00065</v>
      </c>
      <c r="R246" s="180">
        <f>Q246*H246</f>
        <v>0.00975</v>
      </c>
      <c r="S246" s="180">
        <v>0</v>
      </c>
      <c r="T246" s="18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82" t="s">
        <v>176</v>
      </c>
      <c r="AT246" s="182" t="s">
        <v>280</v>
      </c>
      <c r="AU246" s="182" t="s">
        <v>88</v>
      </c>
      <c r="AY246" s="18" t="s">
        <v>124</v>
      </c>
      <c r="BE246" s="183">
        <f>IF(N246="základní",J246,0)</f>
        <v>0</v>
      </c>
      <c r="BF246" s="183">
        <f>IF(N246="snížená",J246,0)</f>
        <v>0</v>
      </c>
      <c r="BG246" s="183">
        <f>IF(N246="zákl. přenesená",J246,0)</f>
        <v>0</v>
      </c>
      <c r="BH246" s="183">
        <f>IF(N246="sníž. přenesená",J246,0)</f>
        <v>0</v>
      </c>
      <c r="BI246" s="183">
        <f>IF(N246="nulová",J246,0)</f>
        <v>0</v>
      </c>
      <c r="BJ246" s="18" t="s">
        <v>86</v>
      </c>
      <c r="BK246" s="183">
        <f>ROUND(I246*H246,2)</f>
        <v>0</v>
      </c>
      <c r="BL246" s="18" t="s">
        <v>131</v>
      </c>
      <c r="BM246" s="182" t="s">
        <v>293</v>
      </c>
    </row>
    <row r="247" spans="1:65" s="2" customFormat="1" ht="21.75" customHeight="1">
      <c r="A247" s="37"/>
      <c r="B247" s="170"/>
      <c r="C247" s="212" t="s">
        <v>294</v>
      </c>
      <c r="D247" s="212" t="s">
        <v>280</v>
      </c>
      <c r="E247" s="213" t="s">
        <v>295</v>
      </c>
      <c r="F247" s="214" t="s">
        <v>296</v>
      </c>
      <c r="G247" s="215" t="s">
        <v>277</v>
      </c>
      <c r="H247" s="216">
        <v>15</v>
      </c>
      <c r="I247" s="217"/>
      <c r="J247" s="218">
        <f>ROUND(I247*H247,2)</f>
        <v>0</v>
      </c>
      <c r="K247" s="214" t="s">
        <v>130</v>
      </c>
      <c r="L247" s="219"/>
      <c r="M247" s="220" t="s">
        <v>1</v>
      </c>
      <c r="N247" s="221" t="s">
        <v>44</v>
      </c>
      <c r="O247" s="76"/>
      <c r="P247" s="180">
        <f>O247*H247</f>
        <v>0</v>
      </c>
      <c r="Q247" s="180">
        <v>0.00055</v>
      </c>
      <c r="R247" s="180">
        <f>Q247*H247</f>
        <v>0.00825</v>
      </c>
      <c r="S247" s="180">
        <v>0</v>
      </c>
      <c r="T247" s="18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182" t="s">
        <v>176</v>
      </c>
      <c r="AT247" s="182" t="s">
        <v>280</v>
      </c>
      <c r="AU247" s="182" t="s">
        <v>88</v>
      </c>
      <c r="AY247" s="18" t="s">
        <v>124</v>
      </c>
      <c r="BE247" s="183">
        <f>IF(N247="základní",J247,0)</f>
        <v>0</v>
      </c>
      <c r="BF247" s="183">
        <f>IF(N247="snížená",J247,0)</f>
        <v>0</v>
      </c>
      <c r="BG247" s="183">
        <f>IF(N247="zákl. přenesená",J247,0)</f>
        <v>0</v>
      </c>
      <c r="BH247" s="183">
        <f>IF(N247="sníž. přenesená",J247,0)</f>
        <v>0</v>
      </c>
      <c r="BI247" s="183">
        <f>IF(N247="nulová",J247,0)</f>
        <v>0</v>
      </c>
      <c r="BJ247" s="18" t="s">
        <v>86</v>
      </c>
      <c r="BK247" s="183">
        <f>ROUND(I247*H247,2)</f>
        <v>0</v>
      </c>
      <c r="BL247" s="18" t="s">
        <v>131</v>
      </c>
      <c r="BM247" s="182" t="s">
        <v>297</v>
      </c>
    </row>
    <row r="248" spans="1:65" s="2" customFormat="1" ht="24.15" customHeight="1">
      <c r="A248" s="37"/>
      <c r="B248" s="170"/>
      <c r="C248" s="171" t="s">
        <v>298</v>
      </c>
      <c r="D248" s="171" t="s">
        <v>126</v>
      </c>
      <c r="E248" s="172" t="s">
        <v>299</v>
      </c>
      <c r="F248" s="173" t="s">
        <v>300</v>
      </c>
      <c r="G248" s="174" t="s">
        <v>301</v>
      </c>
      <c r="H248" s="175">
        <v>9</v>
      </c>
      <c r="I248" s="176"/>
      <c r="J248" s="177">
        <f>ROUND(I248*H248,2)</f>
        <v>0</v>
      </c>
      <c r="K248" s="173" t="s">
        <v>1</v>
      </c>
      <c r="L248" s="38"/>
      <c r="M248" s="178" t="s">
        <v>1</v>
      </c>
      <c r="N248" s="179" t="s">
        <v>44</v>
      </c>
      <c r="O248" s="76"/>
      <c r="P248" s="180">
        <f>O248*H248</f>
        <v>0</v>
      </c>
      <c r="Q248" s="180">
        <v>0</v>
      </c>
      <c r="R248" s="180">
        <f>Q248*H248</f>
        <v>0</v>
      </c>
      <c r="S248" s="180">
        <v>1.92</v>
      </c>
      <c r="T248" s="181">
        <f>S248*H248</f>
        <v>17.28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82" t="s">
        <v>131</v>
      </c>
      <c r="AT248" s="182" t="s">
        <v>126</v>
      </c>
      <c r="AU248" s="182" t="s">
        <v>88</v>
      </c>
      <c r="AY248" s="18" t="s">
        <v>124</v>
      </c>
      <c r="BE248" s="183">
        <f>IF(N248="základní",J248,0)</f>
        <v>0</v>
      </c>
      <c r="BF248" s="183">
        <f>IF(N248="snížená",J248,0)</f>
        <v>0</v>
      </c>
      <c r="BG248" s="183">
        <f>IF(N248="zákl. přenesená",J248,0)</f>
        <v>0</v>
      </c>
      <c r="BH248" s="183">
        <f>IF(N248="sníž. přenesená",J248,0)</f>
        <v>0</v>
      </c>
      <c r="BI248" s="183">
        <f>IF(N248="nulová",J248,0)</f>
        <v>0</v>
      </c>
      <c r="BJ248" s="18" t="s">
        <v>86</v>
      </c>
      <c r="BK248" s="183">
        <f>ROUND(I248*H248,2)</f>
        <v>0</v>
      </c>
      <c r="BL248" s="18" t="s">
        <v>131</v>
      </c>
      <c r="BM248" s="182" t="s">
        <v>302</v>
      </c>
    </row>
    <row r="249" spans="1:51" s="13" customFormat="1" ht="12">
      <c r="A249" s="13"/>
      <c r="B249" s="189"/>
      <c r="C249" s="13"/>
      <c r="D249" s="184" t="s">
        <v>135</v>
      </c>
      <c r="E249" s="190" t="s">
        <v>1</v>
      </c>
      <c r="F249" s="191" t="s">
        <v>303</v>
      </c>
      <c r="G249" s="13"/>
      <c r="H249" s="190" t="s">
        <v>1</v>
      </c>
      <c r="I249" s="192"/>
      <c r="J249" s="13"/>
      <c r="K249" s="13"/>
      <c r="L249" s="189"/>
      <c r="M249" s="193"/>
      <c r="N249" s="194"/>
      <c r="O249" s="194"/>
      <c r="P249" s="194"/>
      <c r="Q249" s="194"/>
      <c r="R249" s="194"/>
      <c r="S249" s="194"/>
      <c r="T249" s="19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190" t="s">
        <v>135</v>
      </c>
      <c r="AU249" s="190" t="s">
        <v>88</v>
      </c>
      <c r="AV249" s="13" t="s">
        <v>86</v>
      </c>
      <c r="AW249" s="13" t="s">
        <v>34</v>
      </c>
      <c r="AX249" s="13" t="s">
        <v>79</v>
      </c>
      <c r="AY249" s="190" t="s">
        <v>124</v>
      </c>
    </row>
    <row r="250" spans="1:51" s="14" customFormat="1" ht="12">
      <c r="A250" s="14"/>
      <c r="B250" s="196"/>
      <c r="C250" s="14"/>
      <c r="D250" s="184" t="s">
        <v>135</v>
      </c>
      <c r="E250" s="197" t="s">
        <v>1</v>
      </c>
      <c r="F250" s="198" t="s">
        <v>184</v>
      </c>
      <c r="G250" s="14"/>
      <c r="H250" s="199">
        <v>9</v>
      </c>
      <c r="I250" s="200"/>
      <c r="J250" s="14"/>
      <c r="K250" s="14"/>
      <c r="L250" s="196"/>
      <c r="M250" s="201"/>
      <c r="N250" s="202"/>
      <c r="O250" s="202"/>
      <c r="P250" s="202"/>
      <c r="Q250" s="202"/>
      <c r="R250" s="202"/>
      <c r="S250" s="202"/>
      <c r="T250" s="20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197" t="s">
        <v>135</v>
      </c>
      <c r="AU250" s="197" t="s">
        <v>88</v>
      </c>
      <c r="AV250" s="14" t="s">
        <v>88</v>
      </c>
      <c r="AW250" s="14" t="s">
        <v>34</v>
      </c>
      <c r="AX250" s="14" t="s">
        <v>79</v>
      </c>
      <c r="AY250" s="197" t="s">
        <v>124</v>
      </c>
    </row>
    <row r="251" spans="1:51" s="15" customFormat="1" ht="12">
      <c r="A251" s="15"/>
      <c r="B251" s="204"/>
      <c r="C251" s="15"/>
      <c r="D251" s="184" t="s">
        <v>135</v>
      </c>
      <c r="E251" s="205" t="s">
        <v>1</v>
      </c>
      <c r="F251" s="206" t="s">
        <v>139</v>
      </c>
      <c r="G251" s="15"/>
      <c r="H251" s="207">
        <v>9</v>
      </c>
      <c r="I251" s="208"/>
      <c r="J251" s="15"/>
      <c r="K251" s="15"/>
      <c r="L251" s="204"/>
      <c r="M251" s="209"/>
      <c r="N251" s="210"/>
      <c r="O251" s="210"/>
      <c r="P251" s="210"/>
      <c r="Q251" s="210"/>
      <c r="R251" s="210"/>
      <c r="S251" s="210"/>
      <c r="T251" s="211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05" t="s">
        <v>135</v>
      </c>
      <c r="AU251" s="205" t="s">
        <v>88</v>
      </c>
      <c r="AV251" s="15" t="s">
        <v>131</v>
      </c>
      <c r="AW251" s="15" t="s">
        <v>34</v>
      </c>
      <c r="AX251" s="15" t="s">
        <v>86</v>
      </c>
      <c r="AY251" s="205" t="s">
        <v>124</v>
      </c>
    </row>
    <row r="252" spans="1:65" s="2" customFormat="1" ht="24.15" customHeight="1">
      <c r="A252" s="37"/>
      <c r="B252" s="170"/>
      <c r="C252" s="171" t="s">
        <v>304</v>
      </c>
      <c r="D252" s="171" t="s">
        <v>126</v>
      </c>
      <c r="E252" s="172" t="s">
        <v>305</v>
      </c>
      <c r="F252" s="173" t="s">
        <v>306</v>
      </c>
      <c r="G252" s="174" t="s">
        <v>277</v>
      </c>
      <c r="H252" s="175">
        <v>9</v>
      </c>
      <c r="I252" s="176"/>
      <c r="J252" s="177">
        <f>ROUND(I252*H252,2)</f>
        <v>0</v>
      </c>
      <c r="K252" s="173" t="s">
        <v>130</v>
      </c>
      <c r="L252" s="38"/>
      <c r="M252" s="178" t="s">
        <v>1</v>
      </c>
      <c r="N252" s="179" t="s">
        <v>44</v>
      </c>
      <c r="O252" s="76"/>
      <c r="P252" s="180">
        <f>O252*H252</f>
        <v>0</v>
      </c>
      <c r="Q252" s="180">
        <v>0.02972</v>
      </c>
      <c r="R252" s="180">
        <f>Q252*H252</f>
        <v>0.26748</v>
      </c>
      <c r="S252" s="180">
        <v>0</v>
      </c>
      <c r="T252" s="18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82" t="s">
        <v>131</v>
      </c>
      <c r="AT252" s="182" t="s">
        <v>126</v>
      </c>
      <c r="AU252" s="182" t="s">
        <v>88</v>
      </c>
      <c r="AY252" s="18" t="s">
        <v>124</v>
      </c>
      <c r="BE252" s="183">
        <f>IF(N252="základní",J252,0)</f>
        <v>0</v>
      </c>
      <c r="BF252" s="183">
        <f>IF(N252="snížená",J252,0)</f>
        <v>0</v>
      </c>
      <c r="BG252" s="183">
        <f>IF(N252="zákl. přenesená",J252,0)</f>
        <v>0</v>
      </c>
      <c r="BH252" s="183">
        <f>IF(N252="sníž. přenesená",J252,0)</f>
        <v>0</v>
      </c>
      <c r="BI252" s="183">
        <f>IF(N252="nulová",J252,0)</f>
        <v>0</v>
      </c>
      <c r="BJ252" s="18" t="s">
        <v>86</v>
      </c>
      <c r="BK252" s="183">
        <f>ROUND(I252*H252,2)</f>
        <v>0</v>
      </c>
      <c r="BL252" s="18" t="s">
        <v>131</v>
      </c>
      <c r="BM252" s="182" t="s">
        <v>307</v>
      </c>
    </row>
    <row r="253" spans="1:51" s="13" customFormat="1" ht="12">
      <c r="A253" s="13"/>
      <c r="B253" s="189"/>
      <c r="C253" s="13"/>
      <c r="D253" s="184" t="s">
        <v>135</v>
      </c>
      <c r="E253" s="190" t="s">
        <v>1</v>
      </c>
      <c r="F253" s="191" t="s">
        <v>308</v>
      </c>
      <c r="G253" s="13"/>
      <c r="H253" s="190" t="s">
        <v>1</v>
      </c>
      <c r="I253" s="192"/>
      <c r="J253" s="13"/>
      <c r="K253" s="13"/>
      <c r="L253" s="189"/>
      <c r="M253" s="193"/>
      <c r="N253" s="194"/>
      <c r="O253" s="194"/>
      <c r="P253" s="194"/>
      <c r="Q253" s="194"/>
      <c r="R253" s="194"/>
      <c r="S253" s="194"/>
      <c r="T253" s="19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90" t="s">
        <v>135</v>
      </c>
      <c r="AU253" s="190" t="s">
        <v>88</v>
      </c>
      <c r="AV253" s="13" t="s">
        <v>86</v>
      </c>
      <c r="AW253" s="13" t="s">
        <v>34</v>
      </c>
      <c r="AX253" s="13" t="s">
        <v>79</v>
      </c>
      <c r="AY253" s="190" t="s">
        <v>124</v>
      </c>
    </row>
    <row r="254" spans="1:51" s="14" customFormat="1" ht="12">
      <c r="A254" s="14"/>
      <c r="B254" s="196"/>
      <c r="C254" s="14"/>
      <c r="D254" s="184" t="s">
        <v>135</v>
      </c>
      <c r="E254" s="197" t="s">
        <v>1</v>
      </c>
      <c r="F254" s="198" t="s">
        <v>184</v>
      </c>
      <c r="G254" s="14"/>
      <c r="H254" s="199">
        <v>9</v>
      </c>
      <c r="I254" s="200"/>
      <c r="J254" s="14"/>
      <c r="K254" s="14"/>
      <c r="L254" s="196"/>
      <c r="M254" s="201"/>
      <c r="N254" s="202"/>
      <c r="O254" s="202"/>
      <c r="P254" s="202"/>
      <c r="Q254" s="202"/>
      <c r="R254" s="202"/>
      <c r="S254" s="202"/>
      <c r="T254" s="20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197" t="s">
        <v>135</v>
      </c>
      <c r="AU254" s="197" t="s">
        <v>88</v>
      </c>
      <c r="AV254" s="14" t="s">
        <v>88</v>
      </c>
      <c r="AW254" s="14" t="s">
        <v>34</v>
      </c>
      <c r="AX254" s="14" t="s">
        <v>86</v>
      </c>
      <c r="AY254" s="197" t="s">
        <v>124</v>
      </c>
    </row>
    <row r="255" spans="1:65" s="2" customFormat="1" ht="24.15" customHeight="1">
      <c r="A255" s="37"/>
      <c r="B255" s="170"/>
      <c r="C255" s="171" t="s">
        <v>309</v>
      </c>
      <c r="D255" s="171" t="s">
        <v>126</v>
      </c>
      <c r="E255" s="172" t="s">
        <v>310</v>
      </c>
      <c r="F255" s="173" t="s">
        <v>311</v>
      </c>
      <c r="G255" s="174" t="s">
        <v>277</v>
      </c>
      <c r="H255" s="175">
        <v>9</v>
      </c>
      <c r="I255" s="176"/>
      <c r="J255" s="177">
        <f>ROUND(I255*H255,2)</f>
        <v>0</v>
      </c>
      <c r="K255" s="173" t="s">
        <v>130</v>
      </c>
      <c r="L255" s="38"/>
      <c r="M255" s="178" t="s">
        <v>1</v>
      </c>
      <c r="N255" s="179" t="s">
        <v>44</v>
      </c>
      <c r="O255" s="76"/>
      <c r="P255" s="180">
        <f>O255*H255</f>
        <v>0</v>
      </c>
      <c r="Q255" s="180">
        <v>0</v>
      </c>
      <c r="R255" s="180">
        <f>Q255*H255</f>
        <v>0</v>
      </c>
      <c r="S255" s="180">
        <v>0.05</v>
      </c>
      <c r="T255" s="181">
        <f>S255*H255</f>
        <v>0.45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82" t="s">
        <v>131</v>
      </c>
      <c r="AT255" s="182" t="s">
        <v>126</v>
      </c>
      <c r="AU255" s="182" t="s">
        <v>88</v>
      </c>
      <c r="AY255" s="18" t="s">
        <v>124</v>
      </c>
      <c r="BE255" s="183">
        <f>IF(N255="základní",J255,0)</f>
        <v>0</v>
      </c>
      <c r="BF255" s="183">
        <f>IF(N255="snížená",J255,0)</f>
        <v>0</v>
      </c>
      <c r="BG255" s="183">
        <f>IF(N255="zákl. přenesená",J255,0)</f>
        <v>0</v>
      </c>
      <c r="BH255" s="183">
        <f>IF(N255="sníž. přenesená",J255,0)</f>
        <v>0</v>
      </c>
      <c r="BI255" s="183">
        <f>IF(N255="nulová",J255,0)</f>
        <v>0</v>
      </c>
      <c r="BJ255" s="18" t="s">
        <v>86</v>
      </c>
      <c r="BK255" s="183">
        <f>ROUND(I255*H255,2)</f>
        <v>0</v>
      </c>
      <c r="BL255" s="18" t="s">
        <v>131</v>
      </c>
      <c r="BM255" s="182" t="s">
        <v>312</v>
      </c>
    </row>
    <row r="256" spans="1:65" s="2" customFormat="1" ht="24.15" customHeight="1">
      <c r="A256" s="37"/>
      <c r="B256" s="170"/>
      <c r="C256" s="171" t="s">
        <v>313</v>
      </c>
      <c r="D256" s="171" t="s">
        <v>126</v>
      </c>
      <c r="E256" s="172" t="s">
        <v>314</v>
      </c>
      <c r="F256" s="173" t="s">
        <v>315</v>
      </c>
      <c r="G256" s="174" t="s">
        <v>277</v>
      </c>
      <c r="H256" s="175">
        <v>9</v>
      </c>
      <c r="I256" s="176"/>
      <c r="J256" s="177">
        <f>ROUND(I256*H256,2)</f>
        <v>0</v>
      </c>
      <c r="K256" s="173" t="s">
        <v>130</v>
      </c>
      <c r="L256" s="38"/>
      <c r="M256" s="178" t="s">
        <v>1</v>
      </c>
      <c r="N256" s="179" t="s">
        <v>44</v>
      </c>
      <c r="O256" s="76"/>
      <c r="P256" s="180">
        <f>O256*H256</f>
        <v>0</v>
      </c>
      <c r="Q256" s="180">
        <v>0.21734</v>
      </c>
      <c r="R256" s="180">
        <f>Q256*H256</f>
        <v>1.9560600000000001</v>
      </c>
      <c r="S256" s="180">
        <v>0</v>
      </c>
      <c r="T256" s="18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82" t="s">
        <v>131</v>
      </c>
      <c r="AT256" s="182" t="s">
        <v>126</v>
      </c>
      <c r="AU256" s="182" t="s">
        <v>88</v>
      </c>
      <c r="AY256" s="18" t="s">
        <v>124</v>
      </c>
      <c r="BE256" s="183">
        <f>IF(N256="základní",J256,0)</f>
        <v>0</v>
      </c>
      <c r="BF256" s="183">
        <f>IF(N256="snížená",J256,0)</f>
        <v>0</v>
      </c>
      <c r="BG256" s="183">
        <f>IF(N256="zákl. přenesená",J256,0)</f>
        <v>0</v>
      </c>
      <c r="BH256" s="183">
        <f>IF(N256="sníž. přenesená",J256,0)</f>
        <v>0</v>
      </c>
      <c r="BI256" s="183">
        <f>IF(N256="nulová",J256,0)</f>
        <v>0</v>
      </c>
      <c r="BJ256" s="18" t="s">
        <v>86</v>
      </c>
      <c r="BK256" s="183">
        <f>ROUND(I256*H256,2)</f>
        <v>0</v>
      </c>
      <c r="BL256" s="18" t="s">
        <v>131</v>
      </c>
      <c r="BM256" s="182" t="s">
        <v>316</v>
      </c>
    </row>
    <row r="257" spans="1:63" s="12" customFormat="1" ht="22.8" customHeight="1">
      <c r="A257" s="12"/>
      <c r="B257" s="157"/>
      <c r="C257" s="12"/>
      <c r="D257" s="158" t="s">
        <v>78</v>
      </c>
      <c r="E257" s="168" t="s">
        <v>184</v>
      </c>
      <c r="F257" s="168" t="s">
        <v>317</v>
      </c>
      <c r="G257" s="12"/>
      <c r="H257" s="12"/>
      <c r="I257" s="160"/>
      <c r="J257" s="169">
        <f>BK257</f>
        <v>0</v>
      </c>
      <c r="K257" s="12"/>
      <c r="L257" s="157"/>
      <c r="M257" s="162"/>
      <c r="N257" s="163"/>
      <c r="O257" s="163"/>
      <c r="P257" s="164">
        <f>SUM(P258:P285)</f>
        <v>0</v>
      </c>
      <c r="Q257" s="163"/>
      <c r="R257" s="164">
        <f>SUM(R258:R285)</f>
        <v>95.53369398</v>
      </c>
      <c r="S257" s="163"/>
      <c r="T257" s="165">
        <f>SUM(T258:T285)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58" t="s">
        <v>86</v>
      </c>
      <c r="AT257" s="166" t="s">
        <v>78</v>
      </c>
      <c r="AU257" s="166" t="s">
        <v>86</v>
      </c>
      <c r="AY257" s="158" t="s">
        <v>124</v>
      </c>
      <c r="BK257" s="167">
        <f>SUM(BK258:BK285)</f>
        <v>0</v>
      </c>
    </row>
    <row r="258" spans="1:65" s="2" customFormat="1" ht="66.75" customHeight="1">
      <c r="A258" s="37"/>
      <c r="B258" s="170"/>
      <c r="C258" s="171" t="s">
        <v>318</v>
      </c>
      <c r="D258" s="171" t="s">
        <v>126</v>
      </c>
      <c r="E258" s="172" t="s">
        <v>319</v>
      </c>
      <c r="F258" s="173" t="s">
        <v>320</v>
      </c>
      <c r="G258" s="174" t="s">
        <v>167</v>
      </c>
      <c r="H258" s="175">
        <v>292.65</v>
      </c>
      <c r="I258" s="176"/>
      <c r="J258" s="177">
        <f>ROUND(I258*H258,2)</f>
        <v>0</v>
      </c>
      <c r="K258" s="173" t="s">
        <v>130</v>
      </c>
      <c r="L258" s="38"/>
      <c r="M258" s="178" t="s">
        <v>1</v>
      </c>
      <c r="N258" s="179" t="s">
        <v>44</v>
      </c>
      <c r="O258" s="76"/>
      <c r="P258" s="180">
        <f>O258*H258</f>
        <v>0</v>
      </c>
      <c r="Q258" s="180">
        <v>0.08088</v>
      </c>
      <c r="R258" s="180">
        <f>Q258*H258</f>
        <v>23.669531999999997</v>
      </c>
      <c r="S258" s="180">
        <v>0</v>
      </c>
      <c r="T258" s="18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82" t="s">
        <v>131</v>
      </c>
      <c r="AT258" s="182" t="s">
        <v>126</v>
      </c>
      <c r="AU258" s="182" t="s">
        <v>88</v>
      </c>
      <c r="AY258" s="18" t="s">
        <v>124</v>
      </c>
      <c r="BE258" s="183">
        <f>IF(N258="základní",J258,0)</f>
        <v>0</v>
      </c>
      <c r="BF258" s="183">
        <f>IF(N258="snížená",J258,0)</f>
        <v>0</v>
      </c>
      <c r="BG258" s="183">
        <f>IF(N258="zákl. přenesená",J258,0)</f>
        <v>0</v>
      </c>
      <c r="BH258" s="183">
        <f>IF(N258="sníž. přenesená",J258,0)</f>
        <v>0</v>
      </c>
      <c r="BI258" s="183">
        <f>IF(N258="nulová",J258,0)</f>
        <v>0</v>
      </c>
      <c r="BJ258" s="18" t="s">
        <v>86</v>
      </c>
      <c r="BK258" s="183">
        <f>ROUND(I258*H258,2)</f>
        <v>0</v>
      </c>
      <c r="BL258" s="18" t="s">
        <v>131</v>
      </c>
      <c r="BM258" s="182" t="s">
        <v>321</v>
      </c>
    </row>
    <row r="259" spans="1:51" s="14" customFormat="1" ht="12">
      <c r="A259" s="14"/>
      <c r="B259" s="196"/>
      <c r="C259" s="14"/>
      <c r="D259" s="184" t="s">
        <v>135</v>
      </c>
      <c r="E259" s="197" t="s">
        <v>1</v>
      </c>
      <c r="F259" s="198" t="s">
        <v>322</v>
      </c>
      <c r="G259" s="14"/>
      <c r="H259" s="199">
        <v>292.65</v>
      </c>
      <c r="I259" s="200"/>
      <c r="J259" s="14"/>
      <c r="K259" s="14"/>
      <c r="L259" s="196"/>
      <c r="M259" s="201"/>
      <c r="N259" s="202"/>
      <c r="O259" s="202"/>
      <c r="P259" s="202"/>
      <c r="Q259" s="202"/>
      <c r="R259" s="202"/>
      <c r="S259" s="202"/>
      <c r="T259" s="20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197" t="s">
        <v>135</v>
      </c>
      <c r="AU259" s="197" t="s">
        <v>88</v>
      </c>
      <c r="AV259" s="14" t="s">
        <v>88</v>
      </c>
      <c r="AW259" s="14" t="s">
        <v>34</v>
      </c>
      <c r="AX259" s="14" t="s">
        <v>86</v>
      </c>
      <c r="AY259" s="197" t="s">
        <v>124</v>
      </c>
    </row>
    <row r="260" spans="1:65" s="2" customFormat="1" ht="16.5" customHeight="1">
      <c r="A260" s="37"/>
      <c r="B260" s="170"/>
      <c r="C260" s="212" t="s">
        <v>323</v>
      </c>
      <c r="D260" s="212" t="s">
        <v>280</v>
      </c>
      <c r="E260" s="213" t="s">
        <v>324</v>
      </c>
      <c r="F260" s="214" t="s">
        <v>325</v>
      </c>
      <c r="G260" s="215" t="s">
        <v>167</v>
      </c>
      <c r="H260" s="216">
        <v>292.65</v>
      </c>
      <c r="I260" s="217"/>
      <c r="J260" s="218">
        <f>ROUND(I260*H260,2)</f>
        <v>0</v>
      </c>
      <c r="K260" s="214" t="s">
        <v>130</v>
      </c>
      <c r="L260" s="219"/>
      <c r="M260" s="220" t="s">
        <v>1</v>
      </c>
      <c r="N260" s="221" t="s">
        <v>44</v>
      </c>
      <c r="O260" s="76"/>
      <c r="P260" s="180">
        <f>O260*H260</f>
        <v>0</v>
      </c>
      <c r="Q260" s="180">
        <v>0.046</v>
      </c>
      <c r="R260" s="180">
        <f>Q260*H260</f>
        <v>13.461899999999998</v>
      </c>
      <c r="S260" s="180">
        <v>0</v>
      </c>
      <c r="T260" s="18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82" t="s">
        <v>176</v>
      </c>
      <c r="AT260" s="182" t="s">
        <v>280</v>
      </c>
      <c r="AU260" s="182" t="s">
        <v>88</v>
      </c>
      <c r="AY260" s="18" t="s">
        <v>124</v>
      </c>
      <c r="BE260" s="183">
        <f>IF(N260="základní",J260,0)</f>
        <v>0</v>
      </c>
      <c r="BF260" s="183">
        <f>IF(N260="snížená",J260,0)</f>
        <v>0</v>
      </c>
      <c r="BG260" s="183">
        <f>IF(N260="zákl. přenesená",J260,0)</f>
        <v>0</v>
      </c>
      <c r="BH260" s="183">
        <f>IF(N260="sníž. přenesená",J260,0)</f>
        <v>0</v>
      </c>
      <c r="BI260" s="183">
        <f>IF(N260="nulová",J260,0)</f>
        <v>0</v>
      </c>
      <c r="BJ260" s="18" t="s">
        <v>86</v>
      </c>
      <c r="BK260" s="183">
        <f>ROUND(I260*H260,2)</f>
        <v>0</v>
      </c>
      <c r="BL260" s="18" t="s">
        <v>131</v>
      </c>
      <c r="BM260" s="182" t="s">
        <v>326</v>
      </c>
    </row>
    <row r="261" spans="1:65" s="2" customFormat="1" ht="49.05" customHeight="1">
      <c r="A261" s="37"/>
      <c r="B261" s="170"/>
      <c r="C261" s="171" t="s">
        <v>327</v>
      </c>
      <c r="D261" s="171" t="s">
        <v>126</v>
      </c>
      <c r="E261" s="172" t="s">
        <v>328</v>
      </c>
      <c r="F261" s="173" t="s">
        <v>329</v>
      </c>
      <c r="G261" s="174" t="s">
        <v>167</v>
      </c>
      <c r="H261" s="175">
        <v>292.65</v>
      </c>
      <c r="I261" s="176"/>
      <c r="J261" s="177">
        <f>ROUND(I261*H261,2)</f>
        <v>0</v>
      </c>
      <c r="K261" s="173" t="s">
        <v>130</v>
      </c>
      <c r="L261" s="38"/>
      <c r="M261" s="178" t="s">
        <v>1</v>
      </c>
      <c r="N261" s="179" t="s">
        <v>44</v>
      </c>
      <c r="O261" s="76"/>
      <c r="P261" s="180">
        <f>O261*H261</f>
        <v>0</v>
      </c>
      <c r="Q261" s="180">
        <v>0.16849</v>
      </c>
      <c r="R261" s="180">
        <f>Q261*H261</f>
        <v>49.308598499999995</v>
      </c>
      <c r="S261" s="180">
        <v>0</v>
      </c>
      <c r="T261" s="18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182" t="s">
        <v>131</v>
      </c>
      <c r="AT261" s="182" t="s">
        <v>126</v>
      </c>
      <c r="AU261" s="182" t="s">
        <v>88</v>
      </c>
      <c r="AY261" s="18" t="s">
        <v>124</v>
      </c>
      <c r="BE261" s="183">
        <f>IF(N261="základní",J261,0)</f>
        <v>0</v>
      </c>
      <c r="BF261" s="183">
        <f>IF(N261="snížená",J261,0)</f>
        <v>0</v>
      </c>
      <c r="BG261" s="183">
        <f>IF(N261="zákl. přenesená",J261,0)</f>
        <v>0</v>
      </c>
      <c r="BH261" s="183">
        <f>IF(N261="sníž. přenesená",J261,0)</f>
        <v>0</v>
      </c>
      <c r="BI261" s="183">
        <f>IF(N261="nulová",J261,0)</f>
        <v>0</v>
      </c>
      <c r="BJ261" s="18" t="s">
        <v>86</v>
      </c>
      <c r="BK261" s="183">
        <f>ROUND(I261*H261,2)</f>
        <v>0</v>
      </c>
      <c r="BL261" s="18" t="s">
        <v>131</v>
      </c>
      <c r="BM261" s="182" t="s">
        <v>330</v>
      </c>
    </row>
    <row r="262" spans="1:51" s="14" customFormat="1" ht="12">
      <c r="A262" s="14"/>
      <c r="B262" s="196"/>
      <c r="C262" s="14"/>
      <c r="D262" s="184" t="s">
        <v>135</v>
      </c>
      <c r="E262" s="197" t="s">
        <v>1</v>
      </c>
      <c r="F262" s="198" t="s">
        <v>331</v>
      </c>
      <c r="G262" s="14"/>
      <c r="H262" s="199">
        <v>292.65</v>
      </c>
      <c r="I262" s="200"/>
      <c r="J262" s="14"/>
      <c r="K262" s="14"/>
      <c r="L262" s="196"/>
      <c r="M262" s="201"/>
      <c r="N262" s="202"/>
      <c r="O262" s="202"/>
      <c r="P262" s="202"/>
      <c r="Q262" s="202"/>
      <c r="R262" s="202"/>
      <c r="S262" s="202"/>
      <c r="T262" s="20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197" t="s">
        <v>135</v>
      </c>
      <c r="AU262" s="197" t="s">
        <v>88</v>
      </c>
      <c r="AV262" s="14" t="s">
        <v>88</v>
      </c>
      <c r="AW262" s="14" t="s">
        <v>34</v>
      </c>
      <c r="AX262" s="14" t="s">
        <v>86</v>
      </c>
      <c r="AY262" s="197" t="s">
        <v>124</v>
      </c>
    </row>
    <row r="263" spans="1:65" s="2" customFormat="1" ht="16.5" customHeight="1">
      <c r="A263" s="37"/>
      <c r="B263" s="170"/>
      <c r="C263" s="212" t="s">
        <v>332</v>
      </c>
      <c r="D263" s="212" t="s">
        <v>280</v>
      </c>
      <c r="E263" s="213" t="s">
        <v>333</v>
      </c>
      <c r="F263" s="214" t="s">
        <v>334</v>
      </c>
      <c r="G263" s="215" t="s">
        <v>167</v>
      </c>
      <c r="H263" s="216">
        <v>59.941</v>
      </c>
      <c r="I263" s="217"/>
      <c r="J263" s="218">
        <f>ROUND(I263*H263,2)</f>
        <v>0</v>
      </c>
      <c r="K263" s="214" t="s">
        <v>130</v>
      </c>
      <c r="L263" s="219"/>
      <c r="M263" s="220" t="s">
        <v>1</v>
      </c>
      <c r="N263" s="221" t="s">
        <v>44</v>
      </c>
      <c r="O263" s="76"/>
      <c r="P263" s="180">
        <f>O263*H263</f>
        <v>0</v>
      </c>
      <c r="Q263" s="180">
        <v>0.15</v>
      </c>
      <c r="R263" s="180">
        <f>Q263*H263</f>
        <v>8.99115</v>
      </c>
      <c r="S263" s="180">
        <v>0</v>
      </c>
      <c r="T263" s="18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82" t="s">
        <v>176</v>
      </c>
      <c r="AT263" s="182" t="s">
        <v>280</v>
      </c>
      <c r="AU263" s="182" t="s">
        <v>88</v>
      </c>
      <c r="AY263" s="18" t="s">
        <v>124</v>
      </c>
      <c r="BE263" s="183">
        <f>IF(N263="základní",J263,0)</f>
        <v>0</v>
      </c>
      <c r="BF263" s="183">
        <f>IF(N263="snížená",J263,0)</f>
        <v>0</v>
      </c>
      <c r="BG263" s="183">
        <f>IF(N263="zákl. přenesená",J263,0)</f>
        <v>0</v>
      </c>
      <c r="BH263" s="183">
        <f>IF(N263="sníž. přenesená",J263,0)</f>
        <v>0</v>
      </c>
      <c r="BI263" s="183">
        <f>IF(N263="nulová",J263,0)</f>
        <v>0</v>
      </c>
      <c r="BJ263" s="18" t="s">
        <v>86</v>
      </c>
      <c r="BK263" s="183">
        <f>ROUND(I263*H263,2)</f>
        <v>0</v>
      </c>
      <c r="BL263" s="18" t="s">
        <v>131</v>
      </c>
      <c r="BM263" s="182" t="s">
        <v>335</v>
      </c>
    </row>
    <row r="264" spans="1:51" s="14" customFormat="1" ht="12">
      <c r="A264" s="14"/>
      <c r="B264" s="196"/>
      <c r="C264" s="14"/>
      <c r="D264" s="184" t="s">
        <v>135</v>
      </c>
      <c r="E264" s="197" t="s">
        <v>1</v>
      </c>
      <c r="F264" s="198" t="s">
        <v>336</v>
      </c>
      <c r="G264" s="14"/>
      <c r="H264" s="199">
        <v>16.62</v>
      </c>
      <c r="I264" s="200"/>
      <c r="J264" s="14"/>
      <c r="K264" s="14"/>
      <c r="L264" s="196"/>
      <c r="M264" s="201"/>
      <c r="N264" s="202"/>
      <c r="O264" s="202"/>
      <c r="P264" s="202"/>
      <c r="Q264" s="202"/>
      <c r="R264" s="202"/>
      <c r="S264" s="202"/>
      <c r="T264" s="20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197" t="s">
        <v>135</v>
      </c>
      <c r="AU264" s="197" t="s">
        <v>88</v>
      </c>
      <c r="AV264" s="14" t="s">
        <v>88</v>
      </c>
      <c r="AW264" s="14" t="s">
        <v>34</v>
      </c>
      <c r="AX264" s="14" t="s">
        <v>79</v>
      </c>
      <c r="AY264" s="197" t="s">
        <v>124</v>
      </c>
    </row>
    <row r="265" spans="1:51" s="14" customFormat="1" ht="12">
      <c r="A265" s="14"/>
      <c r="B265" s="196"/>
      <c r="C265" s="14"/>
      <c r="D265" s="184" t="s">
        <v>135</v>
      </c>
      <c r="E265" s="197" t="s">
        <v>1</v>
      </c>
      <c r="F265" s="198" t="s">
        <v>337</v>
      </c>
      <c r="G265" s="14"/>
      <c r="H265" s="199">
        <v>17.5</v>
      </c>
      <c r="I265" s="200"/>
      <c r="J265" s="14"/>
      <c r="K265" s="14"/>
      <c r="L265" s="196"/>
      <c r="M265" s="201"/>
      <c r="N265" s="202"/>
      <c r="O265" s="202"/>
      <c r="P265" s="202"/>
      <c r="Q265" s="202"/>
      <c r="R265" s="202"/>
      <c r="S265" s="202"/>
      <c r="T265" s="20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197" t="s">
        <v>135</v>
      </c>
      <c r="AU265" s="197" t="s">
        <v>88</v>
      </c>
      <c r="AV265" s="14" t="s">
        <v>88</v>
      </c>
      <c r="AW265" s="14" t="s">
        <v>34</v>
      </c>
      <c r="AX265" s="14" t="s">
        <v>79</v>
      </c>
      <c r="AY265" s="197" t="s">
        <v>124</v>
      </c>
    </row>
    <row r="266" spans="1:51" s="14" customFormat="1" ht="12">
      <c r="A266" s="14"/>
      <c r="B266" s="196"/>
      <c r="C266" s="14"/>
      <c r="D266" s="184" t="s">
        <v>135</v>
      </c>
      <c r="E266" s="197" t="s">
        <v>1</v>
      </c>
      <c r="F266" s="198" t="s">
        <v>338</v>
      </c>
      <c r="G266" s="14"/>
      <c r="H266" s="199">
        <v>25.821</v>
      </c>
      <c r="I266" s="200"/>
      <c r="J266" s="14"/>
      <c r="K266" s="14"/>
      <c r="L266" s="196"/>
      <c r="M266" s="201"/>
      <c r="N266" s="202"/>
      <c r="O266" s="202"/>
      <c r="P266" s="202"/>
      <c r="Q266" s="202"/>
      <c r="R266" s="202"/>
      <c r="S266" s="202"/>
      <c r="T266" s="20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197" t="s">
        <v>135</v>
      </c>
      <c r="AU266" s="197" t="s">
        <v>88</v>
      </c>
      <c r="AV266" s="14" t="s">
        <v>88</v>
      </c>
      <c r="AW266" s="14" t="s">
        <v>34</v>
      </c>
      <c r="AX266" s="14" t="s">
        <v>79</v>
      </c>
      <c r="AY266" s="197" t="s">
        <v>124</v>
      </c>
    </row>
    <row r="267" spans="1:51" s="15" customFormat="1" ht="12">
      <c r="A267" s="15"/>
      <c r="B267" s="204"/>
      <c r="C267" s="15"/>
      <c r="D267" s="184" t="s">
        <v>135</v>
      </c>
      <c r="E267" s="205" t="s">
        <v>1</v>
      </c>
      <c r="F267" s="206" t="s">
        <v>139</v>
      </c>
      <c r="G267" s="15"/>
      <c r="H267" s="207">
        <v>59.941</v>
      </c>
      <c r="I267" s="208"/>
      <c r="J267" s="15"/>
      <c r="K267" s="15"/>
      <c r="L267" s="204"/>
      <c r="M267" s="209"/>
      <c r="N267" s="210"/>
      <c r="O267" s="210"/>
      <c r="P267" s="210"/>
      <c r="Q267" s="210"/>
      <c r="R267" s="210"/>
      <c r="S267" s="210"/>
      <c r="T267" s="21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05" t="s">
        <v>135</v>
      </c>
      <c r="AU267" s="205" t="s">
        <v>88</v>
      </c>
      <c r="AV267" s="15" t="s">
        <v>131</v>
      </c>
      <c r="AW267" s="15" t="s">
        <v>34</v>
      </c>
      <c r="AX267" s="15" t="s">
        <v>86</v>
      </c>
      <c r="AY267" s="205" t="s">
        <v>124</v>
      </c>
    </row>
    <row r="268" spans="1:65" s="2" customFormat="1" ht="37.8" customHeight="1">
      <c r="A268" s="37"/>
      <c r="B268" s="170"/>
      <c r="C268" s="171" t="s">
        <v>339</v>
      </c>
      <c r="D268" s="171" t="s">
        <v>126</v>
      </c>
      <c r="E268" s="172" t="s">
        <v>340</v>
      </c>
      <c r="F268" s="173" t="s">
        <v>341</v>
      </c>
      <c r="G268" s="174" t="s">
        <v>167</v>
      </c>
      <c r="H268" s="175">
        <v>166.26</v>
      </c>
      <c r="I268" s="176"/>
      <c r="J268" s="177">
        <f>ROUND(I268*H268,2)</f>
        <v>0</v>
      </c>
      <c r="K268" s="173" t="s">
        <v>130</v>
      </c>
      <c r="L268" s="38"/>
      <c r="M268" s="178" t="s">
        <v>1</v>
      </c>
      <c r="N268" s="179" t="s">
        <v>44</v>
      </c>
      <c r="O268" s="76"/>
      <c r="P268" s="180">
        <f>O268*H268</f>
        <v>0</v>
      </c>
      <c r="Q268" s="180">
        <v>1E-05</v>
      </c>
      <c r="R268" s="180">
        <f>Q268*H268</f>
        <v>0.0016626</v>
      </c>
      <c r="S268" s="180">
        <v>0</v>
      </c>
      <c r="T268" s="18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82" t="s">
        <v>131</v>
      </c>
      <c r="AT268" s="182" t="s">
        <v>126</v>
      </c>
      <c r="AU268" s="182" t="s">
        <v>88</v>
      </c>
      <c r="AY268" s="18" t="s">
        <v>124</v>
      </c>
      <c r="BE268" s="183">
        <f>IF(N268="základní",J268,0)</f>
        <v>0</v>
      </c>
      <c r="BF268" s="183">
        <f>IF(N268="snížená",J268,0)</f>
        <v>0</v>
      </c>
      <c r="BG268" s="183">
        <f>IF(N268="zákl. přenesená",J268,0)</f>
        <v>0</v>
      </c>
      <c r="BH268" s="183">
        <f>IF(N268="sníž. přenesená",J268,0)</f>
        <v>0</v>
      </c>
      <c r="BI268" s="183">
        <f>IF(N268="nulová",J268,0)</f>
        <v>0</v>
      </c>
      <c r="BJ268" s="18" t="s">
        <v>86</v>
      </c>
      <c r="BK268" s="183">
        <f>ROUND(I268*H268,2)</f>
        <v>0</v>
      </c>
      <c r="BL268" s="18" t="s">
        <v>131</v>
      </c>
      <c r="BM268" s="182" t="s">
        <v>342</v>
      </c>
    </row>
    <row r="269" spans="1:51" s="14" customFormat="1" ht="12">
      <c r="A269" s="14"/>
      <c r="B269" s="196"/>
      <c r="C269" s="14"/>
      <c r="D269" s="184" t="s">
        <v>135</v>
      </c>
      <c r="E269" s="197" t="s">
        <v>1</v>
      </c>
      <c r="F269" s="198" t="s">
        <v>343</v>
      </c>
      <c r="G269" s="14"/>
      <c r="H269" s="199">
        <v>141.46</v>
      </c>
      <c r="I269" s="200"/>
      <c r="J269" s="14"/>
      <c r="K269" s="14"/>
      <c r="L269" s="196"/>
      <c r="M269" s="201"/>
      <c r="N269" s="202"/>
      <c r="O269" s="202"/>
      <c r="P269" s="202"/>
      <c r="Q269" s="202"/>
      <c r="R269" s="202"/>
      <c r="S269" s="202"/>
      <c r="T269" s="20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197" t="s">
        <v>135</v>
      </c>
      <c r="AU269" s="197" t="s">
        <v>88</v>
      </c>
      <c r="AV269" s="14" t="s">
        <v>88</v>
      </c>
      <c r="AW269" s="14" t="s">
        <v>34</v>
      </c>
      <c r="AX269" s="14" t="s">
        <v>79</v>
      </c>
      <c r="AY269" s="197" t="s">
        <v>124</v>
      </c>
    </row>
    <row r="270" spans="1:51" s="14" customFormat="1" ht="12">
      <c r="A270" s="14"/>
      <c r="B270" s="196"/>
      <c r="C270" s="14"/>
      <c r="D270" s="184" t="s">
        <v>135</v>
      </c>
      <c r="E270" s="197" t="s">
        <v>1</v>
      </c>
      <c r="F270" s="198" t="s">
        <v>344</v>
      </c>
      <c r="G270" s="14"/>
      <c r="H270" s="199">
        <v>19.2</v>
      </c>
      <c r="I270" s="200"/>
      <c r="J270" s="14"/>
      <c r="K270" s="14"/>
      <c r="L270" s="196"/>
      <c r="M270" s="201"/>
      <c r="N270" s="202"/>
      <c r="O270" s="202"/>
      <c r="P270" s="202"/>
      <c r="Q270" s="202"/>
      <c r="R270" s="202"/>
      <c r="S270" s="202"/>
      <c r="T270" s="20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197" t="s">
        <v>135</v>
      </c>
      <c r="AU270" s="197" t="s">
        <v>88</v>
      </c>
      <c r="AV270" s="14" t="s">
        <v>88</v>
      </c>
      <c r="AW270" s="14" t="s">
        <v>34</v>
      </c>
      <c r="AX270" s="14" t="s">
        <v>79</v>
      </c>
      <c r="AY270" s="197" t="s">
        <v>124</v>
      </c>
    </row>
    <row r="271" spans="1:51" s="14" customFormat="1" ht="12">
      <c r="A271" s="14"/>
      <c r="B271" s="196"/>
      <c r="C271" s="14"/>
      <c r="D271" s="184" t="s">
        <v>135</v>
      </c>
      <c r="E271" s="197" t="s">
        <v>1</v>
      </c>
      <c r="F271" s="198" t="s">
        <v>345</v>
      </c>
      <c r="G271" s="14"/>
      <c r="H271" s="199">
        <v>5.6</v>
      </c>
      <c r="I271" s="200"/>
      <c r="J271" s="14"/>
      <c r="K271" s="14"/>
      <c r="L271" s="196"/>
      <c r="M271" s="201"/>
      <c r="N271" s="202"/>
      <c r="O271" s="202"/>
      <c r="P271" s="202"/>
      <c r="Q271" s="202"/>
      <c r="R271" s="202"/>
      <c r="S271" s="202"/>
      <c r="T271" s="203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197" t="s">
        <v>135</v>
      </c>
      <c r="AU271" s="197" t="s">
        <v>88</v>
      </c>
      <c r="AV271" s="14" t="s">
        <v>88</v>
      </c>
      <c r="AW271" s="14" t="s">
        <v>34</v>
      </c>
      <c r="AX271" s="14" t="s">
        <v>79</v>
      </c>
      <c r="AY271" s="197" t="s">
        <v>124</v>
      </c>
    </row>
    <row r="272" spans="1:51" s="15" customFormat="1" ht="12">
      <c r="A272" s="15"/>
      <c r="B272" s="204"/>
      <c r="C272" s="15"/>
      <c r="D272" s="184" t="s">
        <v>135</v>
      </c>
      <c r="E272" s="205" t="s">
        <v>1</v>
      </c>
      <c r="F272" s="206" t="s">
        <v>139</v>
      </c>
      <c r="G272" s="15"/>
      <c r="H272" s="207">
        <v>166.26</v>
      </c>
      <c r="I272" s="208"/>
      <c r="J272" s="15"/>
      <c r="K272" s="15"/>
      <c r="L272" s="204"/>
      <c r="M272" s="209"/>
      <c r="N272" s="210"/>
      <c r="O272" s="210"/>
      <c r="P272" s="210"/>
      <c r="Q272" s="210"/>
      <c r="R272" s="210"/>
      <c r="S272" s="210"/>
      <c r="T272" s="21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05" t="s">
        <v>135</v>
      </c>
      <c r="AU272" s="205" t="s">
        <v>88</v>
      </c>
      <c r="AV272" s="15" t="s">
        <v>131</v>
      </c>
      <c r="AW272" s="15" t="s">
        <v>34</v>
      </c>
      <c r="AX272" s="15" t="s">
        <v>86</v>
      </c>
      <c r="AY272" s="205" t="s">
        <v>124</v>
      </c>
    </row>
    <row r="273" spans="1:65" s="2" customFormat="1" ht="55.5" customHeight="1">
      <c r="A273" s="37"/>
      <c r="B273" s="170"/>
      <c r="C273" s="171" t="s">
        <v>346</v>
      </c>
      <c r="D273" s="171" t="s">
        <v>126</v>
      </c>
      <c r="E273" s="172" t="s">
        <v>347</v>
      </c>
      <c r="F273" s="173" t="s">
        <v>348</v>
      </c>
      <c r="G273" s="174" t="s">
        <v>167</v>
      </c>
      <c r="H273" s="175">
        <v>166.26</v>
      </c>
      <c r="I273" s="176"/>
      <c r="J273" s="177">
        <f>ROUND(I273*H273,2)</f>
        <v>0</v>
      </c>
      <c r="K273" s="173" t="s">
        <v>130</v>
      </c>
      <c r="L273" s="38"/>
      <c r="M273" s="178" t="s">
        <v>1</v>
      </c>
      <c r="N273" s="179" t="s">
        <v>44</v>
      </c>
      <c r="O273" s="76"/>
      <c r="P273" s="180">
        <f>O273*H273</f>
        <v>0</v>
      </c>
      <c r="Q273" s="180">
        <v>0.00034</v>
      </c>
      <c r="R273" s="180">
        <f>Q273*H273</f>
        <v>0.0565284</v>
      </c>
      <c r="S273" s="180">
        <v>0</v>
      </c>
      <c r="T273" s="18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182" t="s">
        <v>131</v>
      </c>
      <c r="AT273" s="182" t="s">
        <v>126</v>
      </c>
      <c r="AU273" s="182" t="s">
        <v>88</v>
      </c>
      <c r="AY273" s="18" t="s">
        <v>124</v>
      </c>
      <c r="BE273" s="183">
        <f>IF(N273="základní",J273,0)</f>
        <v>0</v>
      </c>
      <c r="BF273" s="183">
        <f>IF(N273="snížená",J273,0)</f>
        <v>0</v>
      </c>
      <c r="BG273" s="183">
        <f>IF(N273="zákl. přenesená",J273,0)</f>
        <v>0</v>
      </c>
      <c r="BH273" s="183">
        <f>IF(N273="sníž. přenesená",J273,0)</f>
        <v>0</v>
      </c>
      <c r="BI273" s="183">
        <f>IF(N273="nulová",J273,0)</f>
        <v>0</v>
      </c>
      <c r="BJ273" s="18" t="s">
        <v>86</v>
      </c>
      <c r="BK273" s="183">
        <f>ROUND(I273*H273,2)</f>
        <v>0</v>
      </c>
      <c r="BL273" s="18" t="s">
        <v>131</v>
      </c>
      <c r="BM273" s="182" t="s">
        <v>349</v>
      </c>
    </row>
    <row r="274" spans="1:51" s="14" customFormat="1" ht="12">
      <c r="A274" s="14"/>
      <c r="B274" s="196"/>
      <c r="C274" s="14"/>
      <c r="D274" s="184" t="s">
        <v>135</v>
      </c>
      <c r="E274" s="197" t="s">
        <v>1</v>
      </c>
      <c r="F274" s="198" t="s">
        <v>350</v>
      </c>
      <c r="G274" s="14"/>
      <c r="H274" s="199">
        <v>166.26</v>
      </c>
      <c r="I274" s="200"/>
      <c r="J274" s="14"/>
      <c r="K274" s="14"/>
      <c r="L274" s="196"/>
      <c r="M274" s="201"/>
      <c r="N274" s="202"/>
      <c r="O274" s="202"/>
      <c r="P274" s="202"/>
      <c r="Q274" s="202"/>
      <c r="R274" s="202"/>
      <c r="S274" s="202"/>
      <c r="T274" s="20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197" t="s">
        <v>135</v>
      </c>
      <c r="AU274" s="197" t="s">
        <v>88</v>
      </c>
      <c r="AV274" s="14" t="s">
        <v>88</v>
      </c>
      <c r="AW274" s="14" t="s">
        <v>34</v>
      </c>
      <c r="AX274" s="14" t="s">
        <v>86</v>
      </c>
      <c r="AY274" s="197" t="s">
        <v>124</v>
      </c>
    </row>
    <row r="275" spans="1:65" s="2" customFormat="1" ht="24.15" customHeight="1">
      <c r="A275" s="37"/>
      <c r="B275" s="170"/>
      <c r="C275" s="171" t="s">
        <v>351</v>
      </c>
      <c r="D275" s="171" t="s">
        <v>126</v>
      </c>
      <c r="E275" s="172" t="s">
        <v>352</v>
      </c>
      <c r="F275" s="173" t="s">
        <v>353</v>
      </c>
      <c r="G275" s="174" t="s">
        <v>129</v>
      </c>
      <c r="H275" s="175">
        <v>123.118</v>
      </c>
      <c r="I275" s="176"/>
      <c r="J275" s="177">
        <f>ROUND(I275*H275,2)</f>
        <v>0</v>
      </c>
      <c r="K275" s="173" t="s">
        <v>130</v>
      </c>
      <c r="L275" s="38"/>
      <c r="M275" s="178" t="s">
        <v>1</v>
      </c>
      <c r="N275" s="179" t="s">
        <v>44</v>
      </c>
      <c r="O275" s="76"/>
      <c r="P275" s="180">
        <f>O275*H275</f>
        <v>0</v>
      </c>
      <c r="Q275" s="180">
        <v>0.00036</v>
      </c>
      <c r="R275" s="180">
        <f>Q275*H275</f>
        <v>0.044322480000000004</v>
      </c>
      <c r="S275" s="180">
        <v>0</v>
      </c>
      <c r="T275" s="18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82" t="s">
        <v>131</v>
      </c>
      <c r="AT275" s="182" t="s">
        <v>126</v>
      </c>
      <c r="AU275" s="182" t="s">
        <v>88</v>
      </c>
      <c r="AY275" s="18" t="s">
        <v>124</v>
      </c>
      <c r="BE275" s="183">
        <f>IF(N275="základní",J275,0)</f>
        <v>0</v>
      </c>
      <c r="BF275" s="183">
        <f>IF(N275="snížená",J275,0)</f>
        <v>0</v>
      </c>
      <c r="BG275" s="183">
        <f>IF(N275="zákl. přenesená",J275,0)</f>
        <v>0</v>
      </c>
      <c r="BH275" s="183">
        <f>IF(N275="sníž. přenesená",J275,0)</f>
        <v>0</v>
      </c>
      <c r="BI275" s="183">
        <f>IF(N275="nulová",J275,0)</f>
        <v>0</v>
      </c>
      <c r="BJ275" s="18" t="s">
        <v>86</v>
      </c>
      <c r="BK275" s="183">
        <f>ROUND(I275*H275,2)</f>
        <v>0</v>
      </c>
      <c r="BL275" s="18" t="s">
        <v>131</v>
      </c>
      <c r="BM275" s="182" t="s">
        <v>354</v>
      </c>
    </row>
    <row r="276" spans="1:51" s="13" customFormat="1" ht="12">
      <c r="A276" s="13"/>
      <c r="B276" s="189"/>
      <c r="C276" s="13"/>
      <c r="D276" s="184" t="s">
        <v>135</v>
      </c>
      <c r="E276" s="190" t="s">
        <v>1</v>
      </c>
      <c r="F276" s="191" t="s">
        <v>355</v>
      </c>
      <c r="G276" s="13"/>
      <c r="H276" s="190" t="s">
        <v>1</v>
      </c>
      <c r="I276" s="192"/>
      <c r="J276" s="13"/>
      <c r="K276" s="13"/>
      <c r="L276" s="189"/>
      <c r="M276" s="193"/>
      <c r="N276" s="194"/>
      <c r="O276" s="194"/>
      <c r="P276" s="194"/>
      <c r="Q276" s="194"/>
      <c r="R276" s="194"/>
      <c r="S276" s="194"/>
      <c r="T276" s="195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190" t="s">
        <v>135</v>
      </c>
      <c r="AU276" s="190" t="s">
        <v>88</v>
      </c>
      <c r="AV276" s="13" t="s">
        <v>86</v>
      </c>
      <c r="AW276" s="13" t="s">
        <v>34</v>
      </c>
      <c r="AX276" s="13" t="s">
        <v>79</v>
      </c>
      <c r="AY276" s="190" t="s">
        <v>124</v>
      </c>
    </row>
    <row r="277" spans="1:51" s="14" customFormat="1" ht="12">
      <c r="A277" s="14"/>
      <c r="B277" s="196"/>
      <c r="C277" s="14"/>
      <c r="D277" s="184" t="s">
        <v>135</v>
      </c>
      <c r="E277" s="197" t="s">
        <v>1</v>
      </c>
      <c r="F277" s="198" t="s">
        <v>356</v>
      </c>
      <c r="G277" s="14"/>
      <c r="H277" s="199">
        <v>123.118</v>
      </c>
      <c r="I277" s="200"/>
      <c r="J277" s="14"/>
      <c r="K277" s="14"/>
      <c r="L277" s="196"/>
      <c r="M277" s="201"/>
      <c r="N277" s="202"/>
      <c r="O277" s="202"/>
      <c r="P277" s="202"/>
      <c r="Q277" s="202"/>
      <c r="R277" s="202"/>
      <c r="S277" s="202"/>
      <c r="T277" s="20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197" t="s">
        <v>135</v>
      </c>
      <c r="AU277" s="197" t="s">
        <v>88</v>
      </c>
      <c r="AV277" s="14" t="s">
        <v>88</v>
      </c>
      <c r="AW277" s="14" t="s">
        <v>34</v>
      </c>
      <c r="AX277" s="14" t="s">
        <v>86</v>
      </c>
      <c r="AY277" s="197" t="s">
        <v>124</v>
      </c>
    </row>
    <row r="278" spans="1:65" s="2" customFormat="1" ht="37.8" customHeight="1">
      <c r="A278" s="37"/>
      <c r="B278" s="170"/>
      <c r="C278" s="171" t="s">
        <v>357</v>
      </c>
      <c r="D278" s="171" t="s">
        <v>126</v>
      </c>
      <c r="E278" s="172" t="s">
        <v>358</v>
      </c>
      <c r="F278" s="173" t="s">
        <v>359</v>
      </c>
      <c r="G278" s="174" t="s">
        <v>167</v>
      </c>
      <c r="H278" s="175">
        <v>166.26</v>
      </c>
      <c r="I278" s="176"/>
      <c r="J278" s="177">
        <f>ROUND(I278*H278,2)</f>
        <v>0</v>
      </c>
      <c r="K278" s="173" t="s">
        <v>130</v>
      </c>
      <c r="L278" s="38"/>
      <c r="M278" s="178" t="s">
        <v>1</v>
      </c>
      <c r="N278" s="179" t="s">
        <v>44</v>
      </c>
      <c r="O278" s="76"/>
      <c r="P278" s="180">
        <f>O278*H278</f>
        <v>0</v>
      </c>
      <c r="Q278" s="180">
        <v>0</v>
      </c>
      <c r="R278" s="180">
        <f>Q278*H278</f>
        <v>0</v>
      </c>
      <c r="S278" s="180">
        <v>0</v>
      </c>
      <c r="T278" s="18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182" t="s">
        <v>131</v>
      </c>
      <c r="AT278" s="182" t="s">
        <v>126</v>
      </c>
      <c r="AU278" s="182" t="s">
        <v>88</v>
      </c>
      <c r="AY278" s="18" t="s">
        <v>124</v>
      </c>
      <c r="BE278" s="183">
        <f>IF(N278="základní",J278,0)</f>
        <v>0</v>
      </c>
      <c r="BF278" s="183">
        <f>IF(N278="snížená",J278,0)</f>
        <v>0</v>
      </c>
      <c r="BG278" s="183">
        <f>IF(N278="zákl. přenesená",J278,0)</f>
        <v>0</v>
      </c>
      <c r="BH278" s="183">
        <f>IF(N278="sníž. přenesená",J278,0)</f>
        <v>0</v>
      </c>
      <c r="BI278" s="183">
        <f>IF(N278="nulová",J278,0)</f>
        <v>0</v>
      </c>
      <c r="BJ278" s="18" t="s">
        <v>86</v>
      </c>
      <c r="BK278" s="183">
        <f>ROUND(I278*H278,2)</f>
        <v>0</v>
      </c>
      <c r="BL278" s="18" t="s">
        <v>131</v>
      </c>
      <c r="BM278" s="182" t="s">
        <v>360</v>
      </c>
    </row>
    <row r="279" spans="1:51" s="14" customFormat="1" ht="12">
      <c r="A279" s="14"/>
      <c r="B279" s="196"/>
      <c r="C279" s="14"/>
      <c r="D279" s="184" t="s">
        <v>135</v>
      </c>
      <c r="E279" s="197" t="s">
        <v>1</v>
      </c>
      <c r="F279" s="198" t="s">
        <v>350</v>
      </c>
      <c r="G279" s="14"/>
      <c r="H279" s="199">
        <v>166.26</v>
      </c>
      <c r="I279" s="200"/>
      <c r="J279" s="14"/>
      <c r="K279" s="14"/>
      <c r="L279" s="196"/>
      <c r="M279" s="201"/>
      <c r="N279" s="202"/>
      <c r="O279" s="202"/>
      <c r="P279" s="202"/>
      <c r="Q279" s="202"/>
      <c r="R279" s="202"/>
      <c r="S279" s="202"/>
      <c r="T279" s="20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197" t="s">
        <v>135</v>
      </c>
      <c r="AU279" s="197" t="s">
        <v>88</v>
      </c>
      <c r="AV279" s="14" t="s">
        <v>88</v>
      </c>
      <c r="AW279" s="14" t="s">
        <v>34</v>
      </c>
      <c r="AX279" s="14" t="s">
        <v>86</v>
      </c>
      <c r="AY279" s="197" t="s">
        <v>124</v>
      </c>
    </row>
    <row r="280" spans="1:65" s="2" customFormat="1" ht="24.15" customHeight="1">
      <c r="A280" s="37"/>
      <c r="B280" s="170"/>
      <c r="C280" s="171" t="s">
        <v>361</v>
      </c>
      <c r="D280" s="171" t="s">
        <v>126</v>
      </c>
      <c r="E280" s="172" t="s">
        <v>362</v>
      </c>
      <c r="F280" s="173" t="s">
        <v>363</v>
      </c>
      <c r="G280" s="174" t="s">
        <v>167</v>
      </c>
      <c r="H280" s="175">
        <v>24.8</v>
      </c>
      <c r="I280" s="176"/>
      <c r="J280" s="177">
        <f>ROUND(I280*H280,2)</f>
        <v>0</v>
      </c>
      <c r="K280" s="173" t="s">
        <v>130</v>
      </c>
      <c r="L280" s="38"/>
      <c r="M280" s="178" t="s">
        <v>1</v>
      </c>
      <c r="N280" s="179" t="s">
        <v>44</v>
      </c>
      <c r="O280" s="76"/>
      <c r="P280" s="180">
        <f>O280*H280</f>
        <v>0</v>
      </c>
      <c r="Q280" s="180">
        <v>0</v>
      </c>
      <c r="R280" s="180">
        <f>Q280*H280</f>
        <v>0</v>
      </c>
      <c r="S280" s="180">
        <v>0</v>
      </c>
      <c r="T280" s="18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182" t="s">
        <v>131</v>
      </c>
      <c r="AT280" s="182" t="s">
        <v>126</v>
      </c>
      <c r="AU280" s="182" t="s">
        <v>88</v>
      </c>
      <c r="AY280" s="18" t="s">
        <v>124</v>
      </c>
      <c r="BE280" s="183">
        <f>IF(N280="základní",J280,0)</f>
        <v>0</v>
      </c>
      <c r="BF280" s="183">
        <f>IF(N280="snížená",J280,0)</f>
        <v>0</v>
      </c>
      <c r="BG280" s="183">
        <f>IF(N280="zákl. přenesená",J280,0)</f>
        <v>0</v>
      </c>
      <c r="BH280" s="183">
        <f>IF(N280="sníž. přenesená",J280,0)</f>
        <v>0</v>
      </c>
      <c r="BI280" s="183">
        <f>IF(N280="nulová",J280,0)</f>
        <v>0</v>
      </c>
      <c r="BJ280" s="18" t="s">
        <v>86</v>
      </c>
      <c r="BK280" s="183">
        <f>ROUND(I280*H280,2)</f>
        <v>0</v>
      </c>
      <c r="BL280" s="18" t="s">
        <v>131</v>
      </c>
      <c r="BM280" s="182" t="s">
        <v>364</v>
      </c>
    </row>
    <row r="281" spans="1:51" s="14" customFormat="1" ht="12">
      <c r="A281" s="14"/>
      <c r="B281" s="196"/>
      <c r="C281" s="14"/>
      <c r="D281" s="184" t="s">
        <v>135</v>
      </c>
      <c r="E281" s="197" t="s">
        <v>1</v>
      </c>
      <c r="F281" s="198" t="s">
        <v>344</v>
      </c>
      <c r="G281" s="14"/>
      <c r="H281" s="199">
        <v>19.2</v>
      </c>
      <c r="I281" s="200"/>
      <c r="J281" s="14"/>
      <c r="K281" s="14"/>
      <c r="L281" s="196"/>
      <c r="M281" s="201"/>
      <c r="N281" s="202"/>
      <c r="O281" s="202"/>
      <c r="P281" s="202"/>
      <c r="Q281" s="202"/>
      <c r="R281" s="202"/>
      <c r="S281" s="202"/>
      <c r="T281" s="20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197" t="s">
        <v>135</v>
      </c>
      <c r="AU281" s="197" t="s">
        <v>88</v>
      </c>
      <c r="AV281" s="14" t="s">
        <v>88</v>
      </c>
      <c r="AW281" s="14" t="s">
        <v>34</v>
      </c>
      <c r="AX281" s="14" t="s">
        <v>79</v>
      </c>
      <c r="AY281" s="197" t="s">
        <v>124</v>
      </c>
    </row>
    <row r="282" spans="1:51" s="14" customFormat="1" ht="12">
      <c r="A282" s="14"/>
      <c r="B282" s="196"/>
      <c r="C282" s="14"/>
      <c r="D282" s="184" t="s">
        <v>135</v>
      </c>
      <c r="E282" s="197" t="s">
        <v>1</v>
      </c>
      <c r="F282" s="198" t="s">
        <v>345</v>
      </c>
      <c r="G282" s="14"/>
      <c r="H282" s="199">
        <v>5.6</v>
      </c>
      <c r="I282" s="200"/>
      <c r="J282" s="14"/>
      <c r="K282" s="14"/>
      <c r="L282" s="196"/>
      <c r="M282" s="201"/>
      <c r="N282" s="202"/>
      <c r="O282" s="202"/>
      <c r="P282" s="202"/>
      <c r="Q282" s="202"/>
      <c r="R282" s="202"/>
      <c r="S282" s="202"/>
      <c r="T282" s="20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197" t="s">
        <v>135</v>
      </c>
      <c r="AU282" s="197" t="s">
        <v>88</v>
      </c>
      <c r="AV282" s="14" t="s">
        <v>88</v>
      </c>
      <c r="AW282" s="14" t="s">
        <v>34</v>
      </c>
      <c r="AX282" s="14" t="s">
        <v>79</v>
      </c>
      <c r="AY282" s="197" t="s">
        <v>124</v>
      </c>
    </row>
    <row r="283" spans="1:51" s="15" customFormat="1" ht="12">
      <c r="A283" s="15"/>
      <c r="B283" s="204"/>
      <c r="C283" s="15"/>
      <c r="D283" s="184" t="s">
        <v>135</v>
      </c>
      <c r="E283" s="205" t="s">
        <v>1</v>
      </c>
      <c r="F283" s="206" t="s">
        <v>139</v>
      </c>
      <c r="G283" s="15"/>
      <c r="H283" s="207">
        <v>24.8</v>
      </c>
      <c r="I283" s="208"/>
      <c r="J283" s="15"/>
      <c r="K283" s="15"/>
      <c r="L283" s="204"/>
      <c r="M283" s="209"/>
      <c r="N283" s="210"/>
      <c r="O283" s="210"/>
      <c r="P283" s="210"/>
      <c r="Q283" s="210"/>
      <c r="R283" s="210"/>
      <c r="S283" s="210"/>
      <c r="T283" s="211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05" t="s">
        <v>135</v>
      </c>
      <c r="AU283" s="205" t="s">
        <v>88</v>
      </c>
      <c r="AV283" s="15" t="s">
        <v>131</v>
      </c>
      <c r="AW283" s="15" t="s">
        <v>34</v>
      </c>
      <c r="AX283" s="15" t="s">
        <v>86</v>
      </c>
      <c r="AY283" s="205" t="s">
        <v>124</v>
      </c>
    </row>
    <row r="284" spans="1:65" s="2" customFormat="1" ht="66.75" customHeight="1">
      <c r="A284" s="37"/>
      <c r="B284" s="170"/>
      <c r="C284" s="171" t="s">
        <v>365</v>
      </c>
      <c r="D284" s="171" t="s">
        <v>126</v>
      </c>
      <c r="E284" s="172" t="s">
        <v>366</v>
      </c>
      <c r="F284" s="173" t="s">
        <v>367</v>
      </c>
      <c r="G284" s="174" t="s">
        <v>167</v>
      </c>
      <c r="H284" s="175">
        <v>232.389</v>
      </c>
      <c r="I284" s="176"/>
      <c r="J284" s="177">
        <f>ROUND(I284*H284,2)</f>
        <v>0</v>
      </c>
      <c r="K284" s="173" t="s">
        <v>130</v>
      </c>
      <c r="L284" s="38"/>
      <c r="M284" s="178" t="s">
        <v>1</v>
      </c>
      <c r="N284" s="179" t="s">
        <v>44</v>
      </c>
      <c r="O284" s="76"/>
      <c r="P284" s="180">
        <f>O284*H284</f>
        <v>0</v>
      </c>
      <c r="Q284" s="180">
        <v>0</v>
      </c>
      <c r="R284" s="180">
        <f>Q284*H284</f>
        <v>0</v>
      </c>
      <c r="S284" s="180">
        <v>0</v>
      </c>
      <c r="T284" s="18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182" t="s">
        <v>131</v>
      </c>
      <c r="AT284" s="182" t="s">
        <v>126</v>
      </c>
      <c r="AU284" s="182" t="s">
        <v>88</v>
      </c>
      <c r="AY284" s="18" t="s">
        <v>124</v>
      </c>
      <c r="BE284" s="183">
        <f>IF(N284="základní",J284,0)</f>
        <v>0</v>
      </c>
      <c r="BF284" s="183">
        <f>IF(N284="snížená",J284,0)</f>
        <v>0</v>
      </c>
      <c r="BG284" s="183">
        <f>IF(N284="zákl. přenesená",J284,0)</f>
        <v>0</v>
      </c>
      <c r="BH284" s="183">
        <f>IF(N284="sníž. přenesená",J284,0)</f>
        <v>0</v>
      </c>
      <c r="BI284" s="183">
        <f>IF(N284="nulová",J284,0)</f>
        <v>0</v>
      </c>
      <c r="BJ284" s="18" t="s">
        <v>86</v>
      </c>
      <c r="BK284" s="183">
        <f>ROUND(I284*H284,2)</f>
        <v>0</v>
      </c>
      <c r="BL284" s="18" t="s">
        <v>131</v>
      </c>
      <c r="BM284" s="182" t="s">
        <v>368</v>
      </c>
    </row>
    <row r="285" spans="1:51" s="14" customFormat="1" ht="12">
      <c r="A285" s="14"/>
      <c r="B285" s="196"/>
      <c r="C285" s="14"/>
      <c r="D285" s="184" t="s">
        <v>135</v>
      </c>
      <c r="E285" s="197" t="s">
        <v>1</v>
      </c>
      <c r="F285" s="198" t="s">
        <v>369</v>
      </c>
      <c r="G285" s="14"/>
      <c r="H285" s="199">
        <v>232.389</v>
      </c>
      <c r="I285" s="200"/>
      <c r="J285" s="14"/>
      <c r="K285" s="14"/>
      <c r="L285" s="196"/>
      <c r="M285" s="201"/>
      <c r="N285" s="202"/>
      <c r="O285" s="202"/>
      <c r="P285" s="202"/>
      <c r="Q285" s="202"/>
      <c r="R285" s="202"/>
      <c r="S285" s="202"/>
      <c r="T285" s="20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197" t="s">
        <v>135</v>
      </c>
      <c r="AU285" s="197" t="s">
        <v>88</v>
      </c>
      <c r="AV285" s="14" t="s">
        <v>88</v>
      </c>
      <c r="AW285" s="14" t="s">
        <v>34</v>
      </c>
      <c r="AX285" s="14" t="s">
        <v>86</v>
      </c>
      <c r="AY285" s="197" t="s">
        <v>124</v>
      </c>
    </row>
    <row r="286" spans="1:63" s="12" customFormat="1" ht="22.8" customHeight="1">
      <c r="A286" s="12"/>
      <c r="B286" s="157"/>
      <c r="C286" s="12"/>
      <c r="D286" s="158" t="s">
        <v>78</v>
      </c>
      <c r="E286" s="168" t="s">
        <v>370</v>
      </c>
      <c r="F286" s="168" t="s">
        <v>371</v>
      </c>
      <c r="G286" s="12"/>
      <c r="H286" s="12"/>
      <c r="I286" s="160"/>
      <c r="J286" s="169">
        <f>BK286</f>
        <v>0</v>
      </c>
      <c r="K286" s="12"/>
      <c r="L286" s="157"/>
      <c r="M286" s="162"/>
      <c r="N286" s="163"/>
      <c r="O286" s="163"/>
      <c r="P286" s="164">
        <f>SUM(P287:P297)</f>
        <v>0</v>
      </c>
      <c r="Q286" s="163"/>
      <c r="R286" s="164">
        <f>SUM(R287:R297)</f>
        <v>0</v>
      </c>
      <c r="S286" s="163"/>
      <c r="T286" s="165">
        <f>SUM(T287:T297)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158" t="s">
        <v>86</v>
      </c>
      <c r="AT286" s="166" t="s">
        <v>78</v>
      </c>
      <c r="AU286" s="166" t="s">
        <v>86</v>
      </c>
      <c r="AY286" s="158" t="s">
        <v>124</v>
      </c>
      <c r="BK286" s="167">
        <f>SUM(BK287:BK297)</f>
        <v>0</v>
      </c>
    </row>
    <row r="287" spans="1:65" s="2" customFormat="1" ht="37.8" customHeight="1">
      <c r="A287" s="37"/>
      <c r="B287" s="170"/>
      <c r="C287" s="171" t="s">
        <v>372</v>
      </c>
      <c r="D287" s="171" t="s">
        <v>126</v>
      </c>
      <c r="E287" s="172" t="s">
        <v>373</v>
      </c>
      <c r="F287" s="173" t="s">
        <v>374</v>
      </c>
      <c r="G287" s="174" t="s">
        <v>211</v>
      </c>
      <c r="H287" s="175">
        <v>3.298</v>
      </c>
      <c r="I287" s="176"/>
      <c r="J287" s="177">
        <f>ROUND(I287*H287,2)</f>
        <v>0</v>
      </c>
      <c r="K287" s="173" t="s">
        <v>130</v>
      </c>
      <c r="L287" s="38"/>
      <c r="M287" s="178" t="s">
        <v>1</v>
      </c>
      <c r="N287" s="179" t="s">
        <v>44</v>
      </c>
      <c r="O287" s="76"/>
      <c r="P287" s="180">
        <f>O287*H287</f>
        <v>0</v>
      </c>
      <c r="Q287" s="180">
        <v>0</v>
      </c>
      <c r="R287" s="180">
        <f>Q287*H287</f>
        <v>0</v>
      </c>
      <c r="S287" s="180">
        <v>0</v>
      </c>
      <c r="T287" s="18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82" t="s">
        <v>131</v>
      </c>
      <c r="AT287" s="182" t="s">
        <v>126</v>
      </c>
      <c r="AU287" s="182" t="s">
        <v>88</v>
      </c>
      <c r="AY287" s="18" t="s">
        <v>124</v>
      </c>
      <c r="BE287" s="183">
        <f>IF(N287="základní",J287,0)</f>
        <v>0</v>
      </c>
      <c r="BF287" s="183">
        <f>IF(N287="snížená",J287,0)</f>
        <v>0</v>
      </c>
      <c r="BG287" s="183">
        <f>IF(N287="zákl. přenesená",J287,0)</f>
        <v>0</v>
      </c>
      <c r="BH287" s="183">
        <f>IF(N287="sníž. přenesená",J287,0)</f>
        <v>0</v>
      </c>
      <c r="BI287" s="183">
        <f>IF(N287="nulová",J287,0)</f>
        <v>0</v>
      </c>
      <c r="BJ287" s="18" t="s">
        <v>86</v>
      </c>
      <c r="BK287" s="183">
        <f>ROUND(I287*H287,2)</f>
        <v>0</v>
      </c>
      <c r="BL287" s="18" t="s">
        <v>131</v>
      </c>
      <c r="BM287" s="182" t="s">
        <v>375</v>
      </c>
    </row>
    <row r="288" spans="1:51" s="13" customFormat="1" ht="12">
      <c r="A288" s="13"/>
      <c r="B288" s="189"/>
      <c r="C288" s="13"/>
      <c r="D288" s="184" t="s">
        <v>135</v>
      </c>
      <c r="E288" s="190" t="s">
        <v>1</v>
      </c>
      <c r="F288" s="191" t="s">
        <v>376</v>
      </c>
      <c r="G288" s="13"/>
      <c r="H288" s="190" t="s">
        <v>1</v>
      </c>
      <c r="I288" s="192"/>
      <c r="J288" s="13"/>
      <c r="K288" s="13"/>
      <c r="L288" s="189"/>
      <c r="M288" s="193"/>
      <c r="N288" s="194"/>
      <c r="O288" s="194"/>
      <c r="P288" s="194"/>
      <c r="Q288" s="194"/>
      <c r="R288" s="194"/>
      <c r="S288" s="194"/>
      <c r="T288" s="195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190" t="s">
        <v>135</v>
      </c>
      <c r="AU288" s="190" t="s">
        <v>88</v>
      </c>
      <c r="AV288" s="13" t="s">
        <v>86</v>
      </c>
      <c r="AW288" s="13" t="s">
        <v>34</v>
      </c>
      <c r="AX288" s="13" t="s">
        <v>79</v>
      </c>
      <c r="AY288" s="190" t="s">
        <v>124</v>
      </c>
    </row>
    <row r="289" spans="1:51" s="14" customFormat="1" ht="12">
      <c r="A289" s="14"/>
      <c r="B289" s="196"/>
      <c r="C289" s="14"/>
      <c r="D289" s="184" t="s">
        <v>135</v>
      </c>
      <c r="E289" s="197" t="s">
        <v>1</v>
      </c>
      <c r="F289" s="198" t="s">
        <v>377</v>
      </c>
      <c r="G289" s="14"/>
      <c r="H289" s="199">
        <v>3.298</v>
      </c>
      <c r="I289" s="200"/>
      <c r="J289" s="14"/>
      <c r="K289" s="14"/>
      <c r="L289" s="196"/>
      <c r="M289" s="201"/>
      <c r="N289" s="202"/>
      <c r="O289" s="202"/>
      <c r="P289" s="202"/>
      <c r="Q289" s="202"/>
      <c r="R289" s="202"/>
      <c r="S289" s="202"/>
      <c r="T289" s="20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197" t="s">
        <v>135</v>
      </c>
      <c r="AU289" s="197" t="s">
        <v>88</v>
      </c>
      <c r="AV289" s="14" t="s">
        <v>88</v>
      </c>
      <c r="AW289" s="14" t="s">
        <v>34</v>
      </c>
      <c r="AX289" s="14" t="s">
        <v>86</v>
      </c>
      <c r="AY289" s="197" t="s">
        <v>124</v>
      </c>
    </row>
    <row r="290" spans="1:65" s="2" customFormat="1" ht="24.15" customHeight="1">
      <c r="A290" s="37"/>
      <c r="B290" s="170"/>
      <c r="C290" s="171" t="s">
        <v>378</v>
      </c>
      <c r="D290" s="171" t="s">
        <v>126</v>
      </c>
      <c r="E290" s="172" t="s">
        <v>379</v>
      </c>
      <c r="F290" s="173" t="s">
        <v>380</v>
      </c>
      <c r="G290" s="174" t="s">
        <v>211</v>
      </c>
      <c r="H290" s="175">
        <v>3.298</v>
      </c>
      <c r="I290" s="176"/>
      <c r="J290" s="177">
        <f>ROUND(I290*H290,2)</f>
        <v>0</v>
      </c>
      <c r="K290" s="173" t="s">
        <v>130</v>
      </c>
      <c r="L290" s="38"/>
      <c r="M290" s="178" t="s">
        <v>1</v>
      </c>
      <c r="N290" s="179" t="s">
        <v>44</v>
      </c>
      <c r="O290" s="76"/>
      <c r="P290" s="180">
        <f>O290*H290</f>
        <v>0</v>
      </c>
      <c r="Q290" s="180">
        <v>0</v>
      </c>
      <c r="R290" s="180">
        <f>Q290*H290</f>
        <v>0</v>
      </c>
      <c r="S290" s="180">
        <v>0</v>
      </c>
      <c r="T290" s="18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182" t="s">
        <v>131</v>
      </c>
      <c r="AT290" s="182" t="s">
        <v>126</v>
      </c>
      <c r="AU290" s="182" t="s">
        <v>88</v>
      </c>
      <c r="AY290" s="18" t="s">
        <v>124</v>
      </c>
      <c r="BE290" s="183">
        <f>IF(N290="základní",J290,0)</f>
        <v>0</v>
      </c>
      <c r="BF290" s="183">
        <f>IF(N290="snížená",J290,0)</f>
        <v>0</v>
      </c>
      <c r="BG290" s="183">
        <f>IF(N290="zákl. přenesená",J290,0)</f>
        <v>0</v>
      </c>
      <c r="BH290" s="183">
        <f>IF(N290="sníž. přenesená",J290,0)</f>
        <v>0</v>
      </c>
      <c r="BI290" s="183">
        <f>IF(N290="nulová",J290,0)</f>
        <v>0</v>
      </c>
      <c r="BJ290" s="18" t="s">
        <v>86</v>
      </c>
      <c r="BK290" s="183">
        <f>ROUND(I290*H290,2)</f>
        <v>0</v>
      </c>
      <c r="BL290" s="18" t="s">
        <v>131</v>
      </c>
      <c r="BM290" s="182" t="s">
        <v>381</v>
      </c>
    </row>
    <row r="291" spans="1:51" s="14" customFormat="1" ht="12">
      <c r="A291" s="14"/>
      <c r="B291" s="196"/>
      <c r="C291" s="14"/>
      <c r="D291" s="184" t="s">
        <v>135</v>
      </c>
      <c r="E291" s="197" t="s">
        <v>1</v>
      </c>
      <c r="F291" s="198" t="s">
        <v>377</v>
      </c>
      <c r="G291" s="14"/>
      <c r="H291" s="199">
        <v>3.298</v>
      </c>
      <c r="I291" s="200"/>
      <c r="J291" s="14"/>
      <c r="K291" s="14"/>
      <c r="L291" s="196"/>
      <c r="M291" s="201"/>
      <c r="N291" s="202"/>
      <c r="O291" s="202"/>
      <c r="P291" s="202"/>
      <c r="Q291" s="202"/>
      <c r="R291" s="202"/>
      <c r="S291" s="202"/>
      <c r="T291" s="203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197" t="s">
        <v>135</v>
      </c>
      <c r="AU291" s="197" t="s">
        <v>88</v>
      </c>
      <c r="AV291" s="14" t="s">
        <v>88</v>
      </c>
      <c r="AW291" s="14" t="s">
        <v>34</v>
      </c>
      <c r="AX291" s="14" t="s">
        <v>86</v>
      </c>
      <c r="AY291" s="197" t="s">
        <v>124</v>
      </c>
    </row>
    <row r="292" spans="1:65" s="2" customFormat="1" ht="24.15" customHeight="1">
      <c r="A292" s="37"/>
      <c r="B292" s="170"/>
      <c r="C292" s="171" t="s">
        <v>382</v>
      </c>
      <c r="D292" s="171" t="s">
        <v>126</v>
      </c>
      <c r="E292" s="172" t="s">
        <v>383</v>
      </c>
      <c r="F292" s="173" t="s">
        <v>384</v>
      </c>
      <c r="G292" s="174" t="s">
        <v>211</v>
      </c>
      <c r="H292" s="175">
        <v>1728.713</v>
      </c>
      <c r="I292" s="176"/>
      <c r="J292" s="177">
        <f>ROUND(I292*H292,2)</f>
        <v>0</v>
      </c>
      <c r="K292" s="173" t="s">
        <v>1</v>
      </c>
      <c r="L292" s="38"/>
      <c r="M292" s="178" t="s">
        <v>1</v>
      </c>
      <c r="N292" s="179" t="s">
        <v>44</v>
      </c>
      <c r="O292" s="76"/>
      <c r="P292" s="180">
        <f>O292*H292</f>
        <v>0</v>
      </c>
      <c r="Q292" s="180">
        <v>0</v>
      </c>
      <c r="R292" s="180">
        <f>Q292*H292</f>
        <v>0</v>
      </c>
      <c r="S292" s="180">
        <v>0</v>
      </c>
      <c r="T292" s="18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182" t="s">
        <v>131</v>
      </c>
      <c r="AT292" s="182" t="s">
        <v>126</v>
      </c>
      <c r="AU292" s="182" t="s">
        <v>88</v>
      </c>
      <c r="AY292" s="18" t="s">
        <v>124</v>
      </c>
      <c r="BE292" s="183">
        <f>IF(N292="základní",J292,0)</f>
        <v>0</v>
      </c>
      <c r="BF292" s="183">
        <f>IF(N292="snížená",J292,0)</f>
        <v>0</v>
      </c>
      <c r="BG292" s="183">
        <f>IF(N292="zákl. přenesená",J292,0)</f>
        <v>0</v>
      </c>
      <c r="BH292" s="183">
        <f>IF(N292="sníž. přenesená",J292,0)</f>
        <v>0</v>
      </c>
      <c r="BI292" s="183">
        <f>IF(N292="nulová",J292,0)</f>
        <v>0</v>
      </c>
      <c r="BJ292" s="18" t="s">
        <v>86</v>
      </c>
      <c r="BK292" s="183">
        <f>ROUND(I292*H292,2)</f>
        <v>0</v>
      </c>
      <c r="BL292" s="18" t="s">
        <v>131</v>
      </c>
      <c r="BM292" s="182" t="s">
        <v>385</v>
      </c>
    </row>
    <row r="293" spans="1:47" s="2" customFormat="1" ht="12">
      <c r="A293" s="37"/>
      <c r="B293" s="38"/>
      <c r="C293" s="37"/>
      <c r="D293" s="184" t="s">
        <v>133</v>
      </c>
      <c r="E293" s="37"/>
      <c r="F293" s="185" t="s">
        <v>386</v>
      </c>
      <c r="G293" s="37"/>
      <c r="H293" s="37"/>
      <c r="I293" s="186"/>
      <c r="J293" s="37"/>
      <c r="K293" s="37"/>
      <c r="L293" s="38"/>
      <c r="M293" s="187"/>
      <c r="N293" s="188"/>
      <c r="O293" s="76"/>
      <c r="P293" s="76"/>
      <c r="Q293" s="76"/>
      <c r="R293" s="76"/>
      <c r="S293" s="76"/>
      <c r="T293" s="7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8" t="s">
        <v>133</v>
      </c>
      <c r="AU293" s="18" t="s">
        <v>88</v>
      </c>
    </row>
    <row r="294" spans="1:51" s="13" customFormat="1" ht="12">
      <c r="A294" s="13"/>
      <c r="B294" s="189"/>
      <c r="C294" s="13"/>
      <c r="D294" s="184" t="s">
        <v>135</v>
      </c>
      <c r="E294" s="190" t="s">
        <v>1</v>
      </c>
      <c r="F294" s="191" t="s">
        <v>387</v>
      </c>
      <c r="G294" s="13"/>
      <c r="H294" s="190" t="s">
        <v>1</v>
      </c>
      <c r="I294" s="192"/>
      <c r="J294" s="13"/>
      <c r="K294" s="13"/>
      <c r="L294" s="189"/>
      <c r="M294" s="193"/>
      <c r="N294" s="194"/>
      <c r="O294" s="194"/>
      <c r="P294" s="194"/>
      <c r="Q294" s="194"/>
      <c r="R294" s="194"/>
      <c r="S294" s="194"/>
      <c r="T294" s="195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190" t="s">
        <v>135</v>
      </c>
      <c r="AU294" s="190" t="s">
        <v>88</v>
      </c>
      <c r="AV294" s="13" t="s">
        <v>86</v>
      </c>
      <c r="AW294" s="13" t="s">
        <v>34</v>
      </c>
      <c r="AX294" s="13" t="s">
        <v>79</v>
      </c>
      <c r="AY294" s="190" t="s">
        <v>124</v>
      </c>
    </row>
    <row r="295" spans="1:51" s="14" customFormat="1" ht="12">
      <c r="A295" s="14"/>
      <c r="B295" s="196"/>
      <c r="C295" s="14"/>
      <c r="D295" s="184" t="s">
        <v>135</v>
      </c>
      <c r="E295" s="197" t="s">
        <v>1</v>
      </c>
      <c r="F295" s="198" t="s">
        <v>388</v>
      </c>
      <c r="G295" s="14"/>
      <c r="H295" s="199">
        <v>1736.201</v>
      </c>
      <c r="I295" s="200"/>
      <c r="J295" s="14"/>
      <c r="K295" s="14"/>
      <c r="L295" s="196"/>
      <c r="M295" s="201"/>
      <c r="N295" s="202"/>
      <c r="O295" s="202"/>
      <c r="P295" s="202"/>
      <c r="Q295" s="202"/>
      <c r="R295" s="202"/>
      <c r="S295" s="202"/>
      <c r="T295" s="20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197" t="s">
        <v>135</v>
      </c>
      <c r="AU295" s="197" t="s">
        <v>88</v>
      </c>
      <c r="AV295" s="14" t="s">
        <v>88</v>
      </c>
      <c r="AW295" s="14" t="s">
        <v>34</v>
      </c>
      <c r="AX295" s="14" t="s">
        <v>79</v>
      </c>
      <c r="AY295" s="197" t="s">
        <v>124</v>
      </c>
    </row>
    <row r="296" spans="1:51" s="14" customFormat="1" ht="12">
      <c r="A296" s="14"/>
      <c r="B296" s="196"/>
      <c r="C296" s="14"/>
      <c r="D296" s="184" t="s">
        <v>135</v>
      </c>
      <c r="E296" s="197" t="s">
        <v>1</v>
      </c>
      <c r="F296" s="198" t="s">
        <v>389</v>
      </c>
      <c r="G296" s="14"/>
      <c r="H296" s="199">
        <v>-7.488</v>
      </c>
      <c r="I296" s="200"/>
      <c r="J296" s="14"/>
      <c r="K296" s="14"/>
      <c r="L296" s="196"/>
      <c r="M296" s="201"/>
      <c r="N296" s="202"/>
      <c r="O296" s="202"/>
      <c r="P296" s="202"/>
      <c r="Q296" s="202"/>
      <c r="R296" s="202"/>
      <c r="S296" s="202"/>
      <c r="T296" s="20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197" t="s">
        <v>135</v>
      </c>
      <c r="AU296" s="197" t="s">
        <v>88</v>
      </c>
      <c r="AV296" s="14" t="s">
        <v>88</v>
      </c>
      <c r="AW296" s="14" t="s">
        <v>34</v>
      </c>
      <c r="AX296" s="14" t="s">
        <v>79</v>
      </c>
      <c r="AY296" s="197" t="s">
        <v>124</v>
      </c>
    </row>
    <row r="297" spans="1:51" s="15" customFormat="1" ht="12">
      <c r="A297" s="15"/>
      <c r="B297" s="204"/>
      <c r="C297" s="15"/>
      <c r="D297" s="184" t="s">
        <v>135</v>
      </c>
      <c r="E297" s="205" t="s">
        <v>1</v>
      </c>
      <c r="F297" s="206" t="s">
        <v>139</v>
      </c>
      <c r="G297" s="15"/>
      <c r="H297" s="207">
        <v>1728.713</v>
      </c>
      <c r="I297" s="208"/>
      <c r="J297" s="15"/>
      <c r="K297" s="15"/>
      <c r="L297" s="204"/>
      <c r="M297" s="209"/>
      <c r="N297" s="210"/>
      <c r="O297" s="210"/>
      <c r="P297" s="210"/>
      <c r="Q297" s="210"/>
      <c r="R297" s="210"/>
      <c r="S297" s="210"/>
      <c r="T297" s="211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05" t="s">
        <v>135</v>
      </c>
      <c r="AU297" s="205" t="s">
        <v>88</v>
      </c>
      <c r="AV297" s="15" t="s">
        <v>131</v>
      </c>
      <c r="AW297" s="15" t="s">
        <v>34</v>
      </c>
      <c r="AX297" s="15" t="s">
        <v>86</v>
      </c>
      <c r="AY297" s="205" t="s">
        <v>124</v>
      </c>
    </row>
    <row r="298" spans="1:63" s="12" customFormat="1" ht="22.8" customHeight="1">
      <c r="A298" s="12"/>
      <c r="B298" s="157"/>
      <c r="C298" s="12"/>
      <c r="D298" s="158" t="s">
        <v>78</v>
      </c>
      <c r="E298" s="168" t="s">
        <v>390</v>
      </c>
      <c r="F298" s="168" t="s">
        <v>391</v>
      </c>
      <c r="G298" s="12"/>
      <c r="H298" s="12"/>
      <c r="I298" s="160"/>
      <c r="J298" s="169">
        <f>BK298</f>
        <v>0</v>
      </c>
      <c r="K298" s="12"/>
      <c r="L298" s="157"/>
      <c r="M298" s="162"/>
      <c r="N298" s="163"/>
      <c r="O298" s="163"/>
      <c r="P298" s="164">
        <f>P299</f>
        <v>0</v>
      </c>
      <c r="Q298" s="163"/>
      <c r="R298" s="164">
        <f>R299</f>
        <v>0</v>
      </c>
      <c r="S298" s="163"/>
      <c r="T298" s="165">
        <f>T299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58" t="s">
        <v>86</v>
      </c>
      <c r="AT298" s="166" t="s">
        <v>78</v>
      </c>
      <c r="AU298" s="166" t="s">
        <v>86</v>
      </c>
      <c r="AY298" s="158" t="s">
        <v>124</v>
      </c>
      <c r="BK298" s="167">
        <f>BK299</f>
        <v>0</v>
      </c>
    </row>
    <row r="299" spans="1:65" s="2" customFormat="1" ht="44.25" customHeight="1">
      <c r="A299" s="37"/>
      <c r="B299" s="170"/>
      <c r="C299" s="171" t="s">
        <v>392</v>
      </c>
      <c r="D299" s="171" t="s">
        <v>126</v>
      </c>
      <c r="E299" s="172" t="s">
        <v>393</v>
      </c>
      <c r="F299" s="173" t="s">
        <v>394</v>
      </c>
      <c r="G299" s="174" t="s">
        <v>211</v>
      </c>
      <c r="H299" s="175">
        <v>165.033</v>
      </c>
      <c r="I299" s="176"/>
      <c r="J299" s="177">
        <f>ROUND(I299*H299,2)</f>
        <v>0</v>
      </c>
      <c r="K299" s="173" t="s">
        <v>130</v>
      </c>
      <c r="L299" s="38"/>
      <c r="M299" s="222" t="s">
        <v>1</v>
      </c>
      <c r="N299" s="223" t="s">
        <v>44</v>
      </c>
      <c r="O299" s="224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82" t="s">
        <v>131</v>
      </c>
      <c r="AT299" s="182" t="s">
        <v>126</v>
      </c>
      <c r="AU299" s="182" t="s">
        <v>88</v>
      </c>
      <c r="AY299" s="18" t="s">
        <v>124</v>
      </c>
      <c r="BE299" s="183">
        <f>IF(N299="základní",J299,0)</f>
        <v>0</v>
      </c>
      <c r="BF299" s="183">
        <f>IF(N299="snížená",J299,0)</f>
        <v>0</v>
      </c>
      <c r="BG299" s="183">
        <f>IF(N299="zákl. přenesená",J299,0)</f>
        <v>0</v>
      </c>
      <c r="BH299" s="183">
        <f>IF(N299="sníž. přenesená",J299,0)</f>
        <v>0</v>
      </c>
      <c r="BI299" s="183">
        <f>IF(N299="nulová",J299,0)</f>
        <v>0</v>
      </c>
      <c r="BJ299" s="18" t="s">
        <v>86</v>
      </c>
      <c r="BK299" s="183">
        <f>ROUND(I299*H299,2)</f>
        <v>0</v>
      </c>
      <c r="BL299" s="18" t="s">
        <v>131</v>
      </c>
      <c r="BM299" s="182" t="s">
        <v>395</v>
      </c>
    </row>
    <row r="300" spans="1:31" s="2" customFormat="1" ht="6.95" customHeight="1">
      <c r="A300" s="37"/>
      <c r="B300" s="59"/>
      <c r="C300" s="60"/>
      <c r="D300" s="60"/>
      <c r="E300" s="60"/>
      <c r="F300" s="60"/>
      <c r="G300" s="60"/>
      <c r="H300" s="60"/>
      <c r="I300" s="60"/>
      <c r="J300" s="60"/>
      <c r="K300" s="60"/>
      <c r="L300" s="38"/>
      <c r="M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</row>
  </sheetData>
  <autoFilter ref="C124:K299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.7109375" style="1" customWidth="1"/>
    <col min="13" max="13" width="10.8515625" style="1" customWidth="1"/>
    <col min="15" max="20" width="14.140625" style="1" customWidth="1"/>
    <col min="21" max="21" width="16.28125" style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2:46" s="1" customFormat="1" ht="24.95" customHeight="1">
      <c r="B4" s="21"/>
      <c r="D4" s="22" t="s">
        <v>92</v>
      </c>
      <c r="L4" s="21"/>
      <c r="M4" s="119" t="s">
        <v>10</v>
      </c>
      <c r="AT4" s="18" t="s">
        <v>3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31" t="s">
        <v>16</v>
      </c>
      <c r="L6" s="21"/>
    </row>
    <row r="7" spans="2:12" s="1" customFormat="1" ht="16.5" customHeight="1">
      <c r="B7" s="21"/>
      <c r="E7" s="120" t="str">
        <f>'Rekapitulace stavby'!K6</f>
        <v>Táborského nábřeží – oprava komunikace</v>
      </c>
      <c r="F7" s="31"/>
      <c r="G7" s="31"/>
      <c r="H7" s="31"/>
      <c r="L7" s="21"/>
    </row>
    <row r="8" spans="1:31" s="2" customFormat="1" ht="12" customHeight="1">
      <c r="A8" s="37"/>
      <c r="B8" s="38"/>
      <c r="C8" s="37"/>
      <c r="D8" s="31" t="s">
        <v>93</v>
      </c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38"/>
      <c r="C9" s="37"/>
      <c r="D9" s="37"/>
      <c r="E9" s="66" t="s">
        <v>396</v>
      </c>
      <c r="F9" s="37"/>
      <c r="G9" s="37"/>
      <c r="H9" s="37"/>
      <c r="I9" s="37"/>
      <c r="J9" s="37"/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38"/>
      <c r="C10" s="37"/>
      <c r="D10" s="37"/>
      <c r="E10" s="37"/>
      <c r="F10" s="37"/>
      <c r="G10" s="37"/>
      <c r="H10" s="37"/>
      <c r="I10" s="37"/>
      <c r="J10" s="37"/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38"/>
      <c r="C11" s="37"/>
      <c r="D11" s="31" t="s">
        <v>18</v>
      </c>
      <c r="E11" s="37"/>
      <c r="F11" s="26" t="s">
        <v>1</v>
      </c>
      <c r="G11" s="37"/>
      <c r="H11" s="37"/>
      <c r="I11" s="31" t="s">
        <v>19</v>
      </c>
      <c r="J11" s="26" t="s">
        <v>1</v>
      </c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38"/>
      <c r="C12" s="37"/>
      <c r="D12" s="31" t="s">
        <v>20</v>
      </c>
      <c r="E12" s="37"/>
      <c r="F12" s="26" t="s">
        <v>397</v>
      </c>
      <c r="G12" s="37"/>
      <c r="H12" s="37"/>
      <c r="I12" s="31" t="s">
        <v>22</v>
      </c>
      <c r="J12" s="68" t="str">
        <f>'Rekapitulace stavby'!AN8</f>
        <v>26. 9. 2023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38"/>
      <c r="C13" s="37"/>
      <c r="D13" s="37"/>
      <c r="E13" s="37"/>
      <c r="F13" s="37"/>
      <c r="G13" s="37"/>
      <c r="H13" s="37"/>
      <c r="I13" s="37"/>
      <c r="J13" s="37"/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38"/>
      <c r="C14" s="37"/>
      <c r="D14" s="31" t="s">
        <v>24</v>
      </c>
      <c r="E14" s="37"/>
      <c r="F14" s="37"/>
      <c r="G14" s="37"/>
      <c r="H14" s="37"/>
      <c r="I14" s="31" t="s">
        <v>25</v>
      </c>
      <c r="J14" s="26" t="str">
        <f>IF('Rekapitulace stavby'!AN10="","",'Rekapitulace stavby'!AN10)</f>
        <v/>
      </c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38"/>
      <c r="C15" s="37"/>
      <c r="D15" s="37"/>
      <c r="E15" s="26" t="str">
        <f>IF('Rekapitulace stavby'!E11="","",'Rekapitulace stavby'!E11)</f>
        <v>Brněnské komunikace a.s., Renneská tř. 787, Brno</v>
      </c>
      <c r="F15" s="37"/>
      <c r="G15" s="37"/>
      <c r="H15" s="37"/>
      <c r="I15" s="31" t="s">
        <v>27</v>
      </c>
      <c r="J15" s="26" t="str">
        <f>IF('Rekapitulace stavby'!AN11="","",'Rekapitulace stavby'!AN11)</f>
        <v/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38"/>
      <c r="C16" s="37"/>
      <c r="D16" s="37"/>
      <c r="E16" s="37"/>
      <c r="F16" s="37"/>
      <c r="G16" s="37"/>
      <c r="H16" s="37"/>
      <c r="I16" s="37"/>
      <c r="J16" s="37"/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38"/>
      <c r="C17" s="37"/>
      <c r="D17" s="31" t="s">
        <v>28</v>
      </c>
      <c r="E17" s="37"/>
      <c r="F17" s="37"/>
      <c r="G17" s="37"/>
      <c r="H17" s="37"/>
      <c r="I17" s="31" t="s">
        <v>25</v>
      </c>
      <c r="J17" s="32" t="str">
        <f>'Rekapitulace stavby'!AN13</f>
        <v>Vyplň údaj</v>
      </c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31" t="s">
        <v>27</v>
      </c>
      <c r="J18" s="32" t="str">
        <f>'Rekapitulace stavby'!AN14</f>
        <v>Vyplň údaj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38"/>
      <c r="C19" s="37"/>
      <c r="D19" s="37"/>
      <c r="E19" s="37"/>
      <c r="F19" s="37"/>
      <c r="G19" s="37"/>
      <c r="H19" s="37"/>
      <c r="I19" s="37"/>
      <c r="J19" s="37"/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38"/>
      <c r="C20" s="37"/>
      <c r="D20" s="31" t="s">
        <v>30</v>
      </c>
      <c r="E20" s="37"/>
      <c r="F20" s="37"/>
      <c r="G20" s="37"/>
      <c r="H20" s="37"/>
      <c r="I20" s="31" t="s">
        <v>25</v>
      </c>
      <c r="J20" s="26" t="str">
        <f>IF('Rekapitulace stavby'!AN16="","",'Rekapitulace stavby'!AN16)</f>
        <v>26003236</v>
      </c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38"/>
      <c r="C21" s="37"/>
      <c r="D21" s="37"/>
      <c r="E21" s="26" t="str">
        <f>IF('Rekapitulace stavby'!E17="","",'Rekapitulace stavby'!E17)</f>
        <v>ŠINDLAR s.r.o.</v>
      </c>
      <c r="F21" s="37"/>
      <c r="G21" s="37"/>
      <c r="H21" s="37"/>
      <c r="I21" s="31" t="s">
        <v>27</v>
      </c>
      <c r="J21" s="26" t="str">
        <f>IF('Rekapitulace stavby'!AN17="","",'Rekapitulace stavby'!AN17)</f>
        <v>CZ 260 03 236</v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38"/>
      <c r="C22" s="37"/>
      <c r="D22" s="37"/>
      <c r="E22" s="37"/>
      <c r="F22" s="37"/>
      <c r="G22" s="37"/>
      <c r="H22" s="37"/>
      <c r="I22" s="37"/>
      <c r="J22" s="37"/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38"/>
      <c r="C23" s="37"/>
      <c r="D23" s="31" t="s">
        <v>35</v>
      </c>
      <c r="E23" s="37"/>
      <c r="F23" s="37"/>
      <c r="G23" s="37"/>
      <c r="H23" s="37"/>
      <c r="I23" s="31" t="s">
        <v>25</v>
      </c>
      <c r="J23" s="26" t="str">
        <f>IF('Rekapitulace stavby'!AN19="","",'Rekapitulace stavby'!AN19)</f>
        <v/>
      </c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38"/>
      <c r="C24" s="37"/>
      <c r="D24" s="37"/>
      <c r="E24" s="26" t="str">
        <f>IF('Rekapitulace stavby'!E20="","",'Rekapitulace stavby'!E20)</f>
        <v>Roman Bárta</v>
      </c>
      <c r="F24" s="37"/>
      <c r="G24" s="37"/>
      <c r="H24" s="37"/>
      <c r="I24" s="31" t="s">
        <v>27</v>
      </c>
      <c r="J24" s="26" t="str">
        <f>IF('Rekapitulace stavby'!AN20="","",'Rekapitulace stavby'!AN20)</f>
        <v/>
      </c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38"/>
      <c r="C25" s="37"/>
      <c r="D25" s="37"/>
      <c r="E25" s="37"/>
      <c r="F25" s="37"/>
      <c r="G25" s="37"/>
      <c r="H25" s="37"/>
      <c r="I25" s="37"/>
      <c r="J25" s="37"/>
      <c r="K25" s="37"/>
      <c r="L25" s="5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38"/>
      <c r="C26" s="37"/>
      <c r="D26" s="31" t="s">
        <v>37</v>
      </c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71.25" customHeight="1">
      <c r="A27" s="121"/>
      <c r="B27" s="122"/>
      <c r="C27" s="121"/>
      <c r="D27" s="121"/>
      <c r="E27" s="35" t="s">
        <v>38</v>
      </c>
      <c r="F27" s="35"/>
      <c r="G27" s="35"/>
      <c r="H27" s="35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38"/>
      <c r="C30" s="37"/>
      <c r="D30" s="124" t="s">
        <v>39</v>
      </c>
      <c r="E30" s="37"/>
      <c r="F30" s="37"/>
      <c r="G30" s="37"/>
      <c r="H30" s="37"/>
      <c r="I30" s="37"/>
      <c r="J30" s="95">
        <f>ROUND(J118,2)</f>
        <v>0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38"/>
      <c r="C31" s="37"/>
      <c r="D31" s="89"/>
      <c r="E31" s="89"/>
      <c r="F31" s="89"/>
      <c r="G31" s="89"/>
      <c r="H31" s="89"/>
      <c r="I31" s="89"/>
      <c r="J31" s="89"/>
      <c r="K31" s="89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38"/>
      <c r="C32" s="37"/>
      <c r="D32" s="37"/>
      <c r="E32" s="37"/>
      <c r="F32" s="42" t="s">
        <v>41</v>
      </c>
      <c r="G32" s="37"/>
      <c r="H32" s="37"/>
      <c r="I32" s="42" t="s">
        <v>40</v>
      </c>
      <c r="J32" s="42" t="s">
        <v>42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38"/>
      <c r="C33" s="37"/>
      <c r="D33" s="125" t="s">
        <v>43</v>
      </c>
      <c r="E33" s="31" t="s">
        <v>44</v>
      </c>
      <c r="F33" s="126">
        <f>ROUND((SUM(BE118:BE183)),2)</f>
        <v>0</v>
      </c>
      <c r="G33" s="37"/>
      <c r="H33" s="37"/>
      <c r="I33" s="127">
        <v>0.21</v>
      </c>
      <c r="J33" s="126">
        <f>ROUND(((SUM(BE118:BE183))*I33),2)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38"/>
      <c r="C34" s="37"/>
      <c r="D34" s="37"/>
      <c r="E34" s="31" t="s">
        <v>45</v>
      </c>
      <c r="F34" s="126">
        <f>ROUND((SUM(BF118:BF183)),2)</f>
        <v>0</v>
      </c>
      <c r="G34" s="37"/>
      <c r="H34" s="37"/>
      <c r="I34" s="127">
        <v>0.15</v>
      </c>
      <c r="J34" s="126">
        <f>ROUND(((SUM(BF118:BF183))*I34),2)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46</v>
      </c>
      <c r="F35" s="126">
        <f>ROUND((SUM(BG118:BG183)),2)</f>
        <v>0</v>
      </c>
      <c r="G35" s="37"/>
      <c r="H35" s="37"/>
      <c r="I35" s="127">
        <v>0.21</v>
      </c>
      <c r="J35" s="126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47</v>
      </c>
      <c r="F36" s="126">
        <f>ROUND((SUM(BH118:BH183)),2)</f>
        <v>0</v>
      </c>
      <c r="G36" s="37"/>
      <c r="H36" s="37"/>
      <c r="I36" s="127">
        <v>0.15</v>
      </c>
      <c r="J36" s="126">
        <f>0</f>
        <v>0</v>
      </c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48</v>
      </c>
      <c r="F37" s="126">
        <f>ROUND((SUM(BI118:BI183)),2)</f>
        <v>0</v>
      </c>
      <c r="G37" s="37"/>
      <c r="H37" s="37"/>
      <c r="I37" s="127">
        <v>0</v>
      </c>
      <c r="J37" s="126">
        <f>0</f>
        <v>0</v>
      </c>
      <c r="K37" s="3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38"/>
      <c r="C39" s="128"/>
      <c r="D39" s="129" t="s">
        <v>49</v>
      </c>
      <c r="E39" s="80"/>
      <c r="F39" s="80"/>
      <c r="G39" s="130" t="s">
        <v>50</v>
      </c>
      <c r="H39" s="131" t="s">
        <v>51</v>
      </c>
      <c r="I39" s="80"/>
      <c r="J39" s="132">
        <f>SUM(J30:J37)</f>
        <v>0</v>
      </c>
      <c r="K39" s="133"/>
      <c r="L39" s="54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38"/>
      <c r="C40" s="37"/>
      <c r="D40" s="37"/>
      <c r="E40" s="37"/>
      <c r="F40" s="37"/>
      <c r="G40" s="37"/>
      <c r="H40" s="37"/>
      <c r="I40" s="37"/>
      <c r="J40" s="37"/>
      <c r="K40" s="37"/>
      <c r="L40" s="54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54"/>
      <c r="D50" s="55" t="s">
        <v>52</v>
      </c>
      <c r="E50" s="56"/>
      <c r="F50" s="56"/>
      <c r="G50" s="55" t="s">
        <v>53</v>
      </c>
      <c r="H50" s="56"/>
      <c r="I50" s="56"/>
      <c r="J50" s="56"/>
      <c r="K50" s="56"/>
      <c r="L50" s="5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7"/>
      <c r="B61" s="38"/>
      <c r="C61" s="37"/>
      <c r="D61" s="57" t="s">
        <v>54</v>
      </c>
      <c r="E61" s="40"/>
      <c r="F61" s="134" t="s">
        <v>55</v>
      </c>
      <c r="G61" s="57" t="s">
        <v>54</v>
      </c>
      <c r="H61" s="40"/>
      <c r="I61" s="40"/>
      <c r="J61" s="135" t="s">
        <v>55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7"/>
      <c r="B65" s="38"/>
      <c r="C65" s="37"/>
      <c r="D65" s="55" t="s">
        <v>56</v>
      </c>
      <c r="E65" s="58"/>
      <c r="F65" s="58"/>
      <c r="G65" s="55" t="s">
        <v>57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7"/>
      <c r="B76" s="38"/>
      <c r="C76" s="37"/>
      <c r="D76" s="57" t="s">
        <v>54</v>
      </c>
      <c r="E76" s="40"/>
      <c r="F76" s="134" t="s">
        <v>55</v>
      </c>
      <c r="G76" s="57" t="s">
        <v>54</v>
      </c>
      <c r="H76" s="40"/>
      <c r="I76" s="40"/>
      <c r="J76" s="135" t="s">
        <v>55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95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7"/>
      <c r="D85" s="37"/>
      <c r="E85" s="120" t="str">
        <f>E7</f>
        <v>Táborského nábřeží – oprava komunikace</v>
      </c>
      <c r="F85" s="31"/>
      <c r="G85" s="31"/>
      <c r="H85" s="31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93</v>
      </c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7"/>
      <c r="D87" s="37"/>
      <c r="E87" s="66" t="str">
        <f>E9</f>
        <v>02 - Vedlejší a ostatní náklady</v>
      </c>
      <c r="F87" s="37"/>
      <c r="G87" s="37"/>
      <c r="H87" s="37"/>
      <c r="I87" s="37"/>
      <c r="J87" s="37"/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7"/>
      <c r="E89" s="37"/>
      <c r="F89" s="26" t="str">
        <f>F12</f>
        <v xml:space="preserve"> </v>
      </c>
      <c r="G89" s="37"/>
      <c r="H89" s="37"/>
      <c r="I89" s="31" t="s">
        <v>22</v>
      </c>
      <c r="J89" s="68" t="str">
        <f>IF(J12="","",J12)</f>
        <v>26. 9. 2023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7"/>
      <c r="D90" s="37"/>
      <c r="E90" s="37"/>
      <c r="F90" s="37"/>
      <c r="G90" s="37"/>
      <c r="H90" s="37"/>
      <c r="I90" s="37"/>
      <c r="J90" s="37"/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7"/>
      <c r="E91" s="37"/>
      <c r="F91" s="26" t="str">
        <f>E15</f>
        <v>Brněnské komunikace a.s., Renneská tř. 787, Brno</v>
      </c>
      <c r="G91" s="37"/>
      <c r="H91" s="37"/>
      <c r="I91" s="31" t="s">
        <v>30</v>
      </c>
      <c r="J91" s="35" t="str">
        <f>E21</f>
        <v>ŠINDLAR s.r.o.</v>
      </c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7"/>
      <c r="E92" s="37"/>
      <c r="F92" s="26" t="str">
        <f>IF(E18="","",E18)</f>
        <v>Vyplň údaj</v>
      </c>
      <c r="G92" s="37"/>
      <c r="H92" s="37"/>
      <c r="I92" s="31" t="s">
        <v>35</v>
      </c>
      <c r="J92" s="35" t="str">
        <f>E24</f>
        <v>Roman Bárta</v>
      </c>
      <c r="K92" s="37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36" t="s">
        <v>96</v>
      </c>
      <c r="D94" s="128"/>
      <c r="E94" s="128"/>
      <c r="F94" s="128"/>
      <c r="G94" s="128"/>
      <c r="H94" s="128"/>
      <c r="I94" s="128"/>
      <c r="J94" s="137" t="s">
        <v>97</v>
      </c>
      <c r="K94" s="128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7"/>
      <c r="D95" s="37"/>
      <c r="E95" s="37"/>
      <c r="F95" s="37"/>
      <c r="G95" s="37"/>
      <c r="H95" s="37"/>
      <c r="I95" s="37"/>
      <c r="J95" s="37"/>
      <c r="K95" s="37"/>
      <c r="L95" s="54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38" t="s">
        <v>98</v>
      </c>
      <c r="D96" s="37"/>
      <c r="E96" s="37"/>
      <c r="F96" s="37"/>
      <c r="G96" s="37"/>
      <c r="H96" s="37"/>
      <c r="I96" s="37"/>
      <c r="J96" s="95">
        <f>J118</f>
        <v>0</v>
      </c>
      <c r="K96" s="37"/>
      <c r="L96" s="54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8" t="s">
        <v>99</v>
      </c>
    </row>
    <row r="97" spans="1:31" s="9" customFormat="1" ht="24.95" customHeight="1">
      <c r="A97" s="9"/>
      <c r="B97" s="139"/>
      <c r="C97" s="9"/>
      <c r="D97" s="140" t="s">
        <v>398</v>
      </c>
      <c r="E97" s="141"/>
      <c r="F97" s="141"/>
      <c r="G97" s="141"/>
      <c r="H97" s="141"/>
      <c r="I97" s="141"/>
      <c r="J97" s="142">
        <f>J119</f>
        <v>0</v>
      </c>
      <c r="K97" s="9"/>
      <c r="L97" s="13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39"/>
      <c r="C98" s="9"/>
      <c r="D98" s="140" t="s">
        <v>399</v>
      </c>
      <c r="E98" s="141"/>
      <c r="F98" s="141"/>
      <c r="G98" s="141"/>
      <c r="H98" s="141"/>
      <c r="I98" s="141"/>
      <c r="J98" s="142">
        <f>J144</f>
        <v>0</v>
      </c>
      <c r="K98" s="9"/>
      <c r="L98" s="13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7"/>
      <c r="B99" s="38"/>
      <c r="C99" s="37"/>
      <c r="D99" s="37"/>
      <c r="E99" s="37"/>
      <c r="F99" s="37"/>
      <c r="G99" s="37"/>
      <c r="H99" s="37"/>
      <c r="I99" s="37"/>
      <c r="J99" s="37"/>
      <c r="K99" s="37"/>
      <c r="L99" s="54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6.95" customHeight="1">
      <c r="A100" s="37"/>
      <c r="B100" s="59"/>
      <c r="C100" s="60"/>
      <c r="D100" s="60"/>
      <c r="E100" s="60"/>
      <c r="F100" s="60"/>
      <c r="G100" s="60"/>
      <c r="H100" s="60"/>
      <c r="I100" s="60"/>
      <c r="J100" s="60"/>
      <c r="K100" s="60"/>
      <c r="L100" s="54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4" spans="1:31" s="2" customFormat="1" ht="6.95" customHeight="1">
      <c r="A104" s="37"/>
      <c r="B104" s="61"/>
      <c r="C104" s="62"/>
      <c r="D104" s="62"/>
      <c r="E104" s="62"/>
      <c r="F104" s="62"/>
      <c r="G104" s="62"/>
      <c r="H104" s="62"/>
      <c r="I104" s="62"/>
      <c r="J104" s="62"/>
      <c r="K104" s="62"/>
      <c r="L104" s="54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24.95" customHeight="1">
      <c r="A105" s="37"/>
      <c r="B105" s="38"/>
      <c r="C105" s="22" t="s">
        <v>109</v>
      </c>
      <c r="D105" s="37"/>
      <c r="E105" s="37"/>
      <c r="F105" s="37"/>
      <c r="G105" s="37"/>
      <c r="H105" s="37"/>
      <c r="I105" s="37"/>
      <c r="J105" s="37"/>
      <c r="K105" s="37"/>
      <c r="L105" s="54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>
      <c r="A106" s="37"/>
      <c r="B106" s="38"/>
      <c r="C106" s="37"/>
      <c r="D106" s="37"/>
      <c r="E106" s="37"/>
      <c r="F106" s="37"/>
      <c r="G106" s="37"/>
      <c r="H106" s="37"/>
      <c r="I106" s="37"/>
      <c r="J106" s="37"/>
      <c r="K106" s="37"/>
      <c r="L106" s="54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12" customHeight="1">
      <c r="A107" s="37"/>
      <c r="B107" s="38"/>
      <c r="C107" s="31" t="s">
        <v>16</v>
      </c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16.5" customHeight="1">
      <c r="A108" s="37"/>
      <c r="B108" s="38"/>
      <c r="C108" s="37"/>
      <c r="D108" s="37"/>
      <c r="E108" s="120" t="str">
        <f>E7</f>
        <v>Táborského nábřeží – oprava komunikace</v>
      </c>
      <c r="F108" s="31"/>
      <c r="G108" s="31"/>
      <c r="H108" s="31"/>
      <c r="I108" s="37"/>
      <c r="J108" s="37"/>
      <c r="K108" s="37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93</v>
      </c>
      <c r="D109" s="37"/>
      <c r="E109" s="37"/>
      <c r="F109" s="37"/>
      <c r="G109" s="37"/>
      <c r="H109" s="37"/>
      <c r="I109" s="37"/>
      <c r="J109" s="37"/>
      <c r="K109" s="37"/>
      <c r="L109" s="54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7"/>
      <c r="D110" s="37"/>
      <c r="E110" s="66" t="str">
        <f>E9</f>
        <v>02 - Vedlejší a ostatní náklady</v>
      </c>
      <c r="F110" s="37"/>
      <c r="G110" s="37"/>
      <c r="H110" s="37"/>
      <c r="I110" s="37"/>
      <c r="J110" s="37"/>
      <c r="K110" s="37"/>
      <c r="L110" s="54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7"/>
      <c r="D111" s="37"/>
      <c r="E111" s="37"/>
      <c r="F111" s="37"/>
      <c r="G111" s="37"/>
      <c r="H111" s="37"/>
      <c r="I111" s="37"/>
      <c r="J111" s="37"/>
      <c r="K111" s="37"/>
      <c r="L111" s="54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20</v>
      </c>
      <c r="D112" s="37"/>
      <c r="E112" s="37"/>
      <c r="F112" s="26" t="str">
        <f>F12</f>
        <v xml:space="preserve"> </v>
      </c>
      <c r="G112" s="37"/>
      <c r="H112" s="37"/>
      <c r="I112" s="31" t="s">
        <v>22</v>
      </c>
      <c r="J112" s="68" t="str">
        <f>IF(J12="","",J12)</f>
        <v>26. 9. 2023</v>
      </c>
      <c r="K112" s="37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7"/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5.15" customHeight="1">
      <c r="A114" s="37"/>
      <c r="B114" s="38"/>
      <c r="C114" s="31" t="s">
        <v>24</v>
      </c>
      <c r="D114" s="37"/>
      <c r="E114" s="37"/>
      <c r="F114" s="26" t="str">
        <f>E15</f>
        <v>Brněnské komunikace a.s., Renneská tř. 787, Brno</v>
      </c>
      <c r="G114" s="37"/>
      <c r="H114" s="37"/>
      <c r="I114" s="31" t="s">
        <v>30</v>
      </c>
      <c r="J114" s="35" t="str">
        <f>E21</f>
        <v>ŠINDLAR s.r.o.</v>
      </c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5.15" customHeight="1">
      <c r="A115" s="37"/>
      <c r="B115" s="38"/>
      <c r="C115" s="31" t="s">
        <v>28</v>
      </c>
      <c r="D115" s="37"/>
      <c r="E115" s="37"/>
      <c r="F115" s="26" t="str">
        <f>IF(E18="","",E18)</f>
        <v>Vyplň údaj</v>
      </c>
      <c r="G115" s="37"/>
      <c r="H115" s="37"/>
      <c r="I115" s="31" t="s">
        <v>35</v>
      </c>
      <c r="J115" s="35" t="str">
        <f>E24</f>
        <v>Roman Bárta</v>
      </c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0.3" customHeight="1">
      <c r="A116" s="37"/>
      <c r="B116" s="38"/>
      <c r="C116" s="37"/>
      <c r="D116" s="37"/>
      <c r="E116" s="37"/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11" customFormat="1" ht="29.25" customHeight="1">
      <c r="A117" s="147"/>
      <c r="B117" s="148"/>
      <c r="C117" s="149" t="s">
        <v>110</v>
      </c>
      <c r="D117" s="150" t="s">
        <v>64</v>
      </c>
      <c r="E117" s="150" t="s">
        <v>60</v>
      </c>
      <c r="F117" s="150" t="s">
        <v>61</v>
      </c>
      <c r="G117" s="150" t="s">
        <v>111</v>
      </c>
      <c r="H117" s="150" t="s">
        <v>112</v>
      </c>
      <c r="I117" s="150" t="s">
        <v>113</v>
      </c>
      <c r="J117" s="150" t="s">
        <v>97</v>
      </c>
      <c r="K117" s="151" t="s">
        <v>114</v>
      </c>
      <c r="L117" s="152"/>
      <c r="M117" s="85" t="s">
        <v>1</v>
      </c>
      <c r="N117" s="86" t="s">
        <v>43</v>
      </c>
      <c r="O117" s="86" t="s">
        <v>115</v>
      </c>
      <c r="P117" s="86" t="s">
        <v>116</v>
      </c>
      <c r="Q117" s="86" t="s">
        <v>117</v>
      </c>
      <c r="R117" s="86" t="s">
        <v>118</v>
      </c>
      <c r="S117" s="86" t="s">
        <v>119</v>
      </c>
      <c r="T117" s="87" t="s">
        <v>120</v>
      </c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63" s="2" customFormat="1" ht="22.8" customHeight="1">
      <c r="A118" s="37"/>
      <c r="B118" s="38"/>
      <c r="C118" s="92" t="s">
        <v>121</v>
      </c>
      <c r="D118" s="37"/>
      <c r="E118" s="37"/>
      <c r="F118" s="37"/>
      <c r="G118" s="37"/>
      <c r="H118" s="37"/>
      <c r="I118" s="37"/>
      <c r="J118" s="153">
        <f>BK118</f>
        <v>0</v>
      </c>
      <c r="K118" s="37"/>
      <c r="L118" s="38"/>
      <c r="M118" s="88"/>
      <c r="N118" s="72"/>
      <c r="O118" s="89"/>
      <c r="P118" s="154">
        <f>P119+P144</f>
        <v>0</v>
      </c>
      <c r="Q118" s="89"/>
      <c r="R118" s="154">
        <f>R119+R144</f>
        <v>0</v>
      </c>
      <c r="S118" s="89"/>
      <c r="T118" s="155">
        <f>T119+T144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78</v>
      </c>
      <c r="AU118" s="18" t="s">
        <v>99</v>
      </c>
      <c r="BK118" s="156">
        <f>BK119+BK144</f>
        <v>0</v>
      </c>
    </row>
    <row r="119" spans="1:63" s="12" customFormat="1" ht="25.9" customHeight="1">
      <c r="A119" s="12"/>
      <c r="B119" s="157"/>
      <c r="C119" s="12"/>
      <c r="D119" s="158" t="s">
        <v>78</v>
      </c>
      <c r="E119" s="159" t="s">
        <v>400</v>
      </c>
      <c r="F119" s="159" t="s">
        <v>401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SUM(P120:P143)</f>
        <v>0</v>
      </c>
      <c r="Q119" s="163"/>
      <c r="R119" s="164">
        <f>SUM(R120:R143)</f>
        <v>0</v>
      </c>
      <c r="S119" s="163"/>
      <c r="T119" s="165">
        <f>SUM(T120:T143)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86</v>
      </c>
      <c r="AT119" s="166" t="s">
        <v>78</v>
      </c>
      <c r="AU119" s="166" t="s">
        <v>79</v>
      </c>
      <c r="AY119" s="158" t="s">
        <v>124</v>
      </c>
      <c r="BK119" s="167">
        <f>SUM(BK120:BK143)</f>
        <v>0</v>
      </c>
    </row>
    <row r="120" spans="1:65" s="2" customFormat="1" ht="24.15" customHeight="1">
      <c r="A120" s="37"/>
      <c r="B120" s="170"/>
      <c r="C120" s="171" t="s">
        <v>86</v>
      </c>
      <c r="D120" s="171" t="s">
        <v>126</v>
      </c>
      <c r="E120" s="172" t="s">
        <v>402</v>
      </c>
      <c r="F120" s="173" t="s">
        <v>403</v>
      </c>
      <c r="G120" s="174" t="s">
        <v>404</v>
      </c>
      <c r="H120" s="175">
        <v>1</v>
      </c>
      <c r="I120" s="176"/>
      <c r="J120" s="177">
        <f>ROUND(I120*H120,2)</f>
        <v>0</v>
      </c>
      <c r="K120" s="173" t="s">
        <v>1</v>
      </c>
      <c r="L120" s="38"/>
      <c r="M120" s="178" t="s">
        <v>1</v>
      </c>
      <c r="N120" s="179" t="s">
        <v>44</v>
      </c>
      <c r="O120" s="76"/>
      <c r="P120" s="180">
        <f>O120*H120</f>
        <v>0</v>
      </c>
      <c r="Q120" s="180">
        <v>0</v>
      </c>
      <c r="R120" s="180">
        <f>Q120*H120</f>
        <v>0</v>
      </c>
      <c r="S120" s="180">
        <v>0</v>
      </c>
      <c r="T120" s="18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82" t="s">
        <v>405</v>
      </c>
      <c r="AT120" s="182" t="s">
        <v>126</v>
      </c>
      <c r="AU120" s="182" t="s">
        <v>86</v>
      </c>
      <c r="AY120" s="18" t="s">
        <v>124</v>
      </c>
      <c r="BE120" s="183">
        <f>IF(N120="základní",J120,0)</f>
        <v>0</v>
      </c>
      <c r="BF120" s="183">
        <f>IF(N120="snížená",J120,0)</f>
        <v>0</v>
      </c>
      <c r="BG120" s="183">
        <f>IF(N120="zákl. přenesená",J120,0)</f>
        <v>0</v>
      </c>
      <c r="BH120" s="183">
        <f>IF(N120="sníž. přenesená",J120,0)</f>
        <v>0</v>
      </c>
      <c r="BI120" s="183">
        <f>IF(N120="nulová",J120,0)</f>
        <v>0</v>
      </c>
      <c r="BJ120" s="18" t="s">
        <v>86</v>
      </c>
      <c r="BK120" s="183">
        <f>ROUND(I120*H120,2)</f>
        <v>0</v>
      </c>
      <c r="BL120" s="18" t="s">
        <v>405</v>
      </c>
      <c r="BM120" s="182" t="s">
        <v>88</v>
      </c>
    </row>
    <row r="121" spans="1:51" s="13" customFormat="1" ht="12">
      <c r="A121" s="13"/>
      <c r="B121" s="189"/>
      <c r="C121" s="13"/>
      <c r="D121" s="184" t="s">
        <v>135</v>
      </c>
      <c r="E121" s="190" t="s">
        <v>1</v>
      </c>
      <c r="F121" s="191" t="s">
        <v>406</v>
      </c>
      <c r="G121" s="13"/>
      <c r="H121" s="190" t="s">
        <v>1</v>
      </c>
      <c r="I121" s="192"/>
      <c r="J121" s="13"/>
      <c r="K121" s="13"/>
      <c r="L121" s="189"/>
      <c r="M121" s="193"/>
      <c r="N121" s="194"/>
      <c r="O121" s="194"/>
      <c r="P121" s="194"/>
      <c r="Q121" s="194"/>
      <c r="R121" s="194"/>
      <c r="S121" s="194"/>
      <c r="T121" s="195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0" t="s">
        <v>135</v>
      </c>
      <c r="AU121" s="190" t="s">
        <v>86</v>
      </c>
      <c r="AV121" s="13" t="s">
        <v>86</v>
      </c>
      <c r="AW121" s="13" t="s">
        <v>34</v>
      </c>
      <c r="AX121" s="13" t="s">
        <v>79</v>
      </c>
      <c r="AY121" s="190" t="s">
        <v>124</v>
      </c>
    </row>
    <row r="122" spans="1:51" s="13" customFormat="1" ht="12">
      <c r="A122" s="13"/>
      <c r="B122" s="189"/>
      <c r="C122" s="13"/>
      <c r="D122" s="184" t="s">
        <v>135</v>
      </c>
      <c r="E122" s="190" t="s">
        <v>1</v>
      </c>
      <c r="F122" s="191" t="s">
        <v>407</v>
      </c>
      <c r="G122" s="13"/>
      <c r="H122" s="190" t="s">
        <v>1</v>
      </c>
      <c r="I122" s="192"/>
      <c r="J122" s="13"/>
      <c r="K122" s="13"/>
      <c r="L122" s="189"/>
      <c r="M122" s="193"/>
      <c r="N122" s="194"/>
      <c r="O122" s="194"/>
      <c r="P122" s="194"/>
      <c r="Q122" s="194"/>
      <c r="R122" s="194"/>
      <c r="S122" s="194"/>
      <c r="T122" s="19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0" t="s">
        <v>135</v>
      </c>
      <c r="AU122" s="190" t="s">
        <v>86</v>
      </c>
      <c r="AV122" s="13" t="s">
        <v>86</v>
      </c>
      <c r="AW122" s="13" t="s">
        <v>34</v>
      </c>
      <c r="AX122" s="13" t="s">
        <v>79</v>
      </c>
      <c r="AY122" s="190" t="s">
        <v>124</v>
      </c>
    </row>
    <row r="123" spans="1:51" s="13" customFormat="1" ht="12">
      <c r="A123" s="13"/>
      <c r="B123" s="189"/>
      <c r="C123" s="13"/>
      <c r="D123" s="184" t="s">
        <v>135</v>
      </c>
      <c r="E123" s="190" t="s">
        <v>1</v>
      </c>
      <c r="F123" s="191" t="s">
        <v>408</v>
      </c>
      <c r="G123" s="13"/>
      <c r="H123" s="190" t="s">
        <v>1</v>
      </c>
      <c r="I123" s="192"/>
      <c r="J123" s="13"/>
      <c r="K123" s="13"/>
      <c r="L123" s="189"/>
      <c r="M123" s="193"/>
      <c r="N123" s="194"/>
      <c r="O123" s="194"/>
      <c r="P123" s="194"/>
      <c r="Q123" s="194"/>
      <c r="R123" s="194"/>
      <c r="S123" s="194"/>
      <c r="T123" s="19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0" t="s">
        <v>135</v>
      </c>
      <c r="AU123" s="190" t="s">
        <v>86</v>
      </c>
      <c r="AV123" s="13" t="s">
        <v>86</v>
      </c>
      <c r="AW123" s="13" t="s">
        <v>34</v>
      </c>
      <c r="AX123" s="13" t="s">
        <v>79</v>
      </c>
      <c r="AY123" s="190" t="s">
        <v>124</v>
      </c>
    </row>
    <row r="124" spans="1:51" s="13" customFormat="1" ht="12">
      <c r="A124" s="13"/>
      <c r="B124" s="189"/>
      <c r="C124" s="13"/>
      <c r="D124" s="184" t="s">
        <v>135</v>
      </c>
      <c r="E124" s="190" t="s">
        <v>1</v>
      </c>
      <c r="F124" s="191" t="s">
        <v>409</v>
      </c>
      <c r="G124" s="13"/>
      <c r="H124" s="190" t="s">
        <v>1</v>
      </c>
      <c r="I124" s="192"/>
      <c r="J124" s="13"/>
      <c r="K124" s="13"/>
      <c r="L124" s="189"/>
      <c r="M124" s="193"/>
      <c r="N124" s="194"/>
      <c r="O124" s="194"/>
      <c r="P124" s="194"/>
      <c r="Q124" s="194"/>
      <c r="R124" s="194"/>
      <c r="S124" s="194"/>
      <c r="T124" s="195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0" t="s">
        <v>135</v>
      </c>
      <c r="AU124" s="190" t="s">
        <v>86</v>
      </c>
      <c r="AV124" s="13" t="s">
        <v>86</v>
      </c>
      <c r="AW124" s="13" t="s">
        <v>34</v>
      </c>
      <c r="AX124" s="13" t="s">
        <v>79</v>
      </c>
      <c r="AY124" s="190" t="s">
        <v>124</v>
      </c>
    </row>
    <row r="125" spans="1:51" s="14" customFormat="1" ht="12">
      <c r="A125" s="14"/>
      <c r="B125" s="196"/>
      <c r="C125" s="14"/>
      <c r="D125" s="184" t="s">
        <v>135</v>
      </c>
      <c r="E125" s="197" t="s">
        <v>1</v>
      </c>
      <c r="F125" s="198" t="s">
        <v>86</v>
      </c>
      <c r="G125" s="14"/>
      <c r="H125" s="199">
        <v>1</v>
      </c>
      <c r="I125" s="200"/>
      <c r="J125" s="14"/>
      <c r="K125" s="14"/>
      <c r="L125" s="196"/>
      <c r="M125" s="201"/>
      <c r="N125" s="202"/>
      <c r="O125" s="202"/>
      <c r="P125" s="202"/>
      <c r="Q125" s="202"/>
      <c r="R125" s="202"/>
      <c r="S125" s="202"/>
      <c r="T125" s="20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197" t="s">
        <v>135</v>
      </c>
      <c r="AU125" s="197" t="s">
        <v>86</v>
      </c>
      <c r="AV125" s="14" t="s">
        <v>88</v>
      </c>
      <c r="AW125" s="14" t="s">
        <v>34</v>
      </c>
      <c r="AX125" s="14" t="s">
        <v>86</v>
      </c>
      <c r="AY125" s="197" t="s">
        <v>124</v>
      </c>
    </row>
    <row r="126" spans="1:65" s="2" customFormat="1" ht="24.15" customHeight="1">
      <c r="A126" s="37"/>
      <c r="B126" s="170"/>
      <c r="C126" s="171" t="s">
        <v>88</v>
      </c>
      <c r="D126" s="171" t="s">
        <v>126</v>
      </c>
      <c r="E126" s="172" t="s">
        <v>410</v>
      </c>
      <c r="F126" s="173" t="s">
        <v>411</v>
      </c>
      <c r="G126" s="174" t="s">
        <v>404</v>
      </c>
      <c r="H126" s="175">
        <v>1</v>
      </c>
      <c r="I126" s="176"/>
      <c r="J126" s="177">
        <f>ROUND(I126*H126,2)</f>
        <v>0</v>
      </c>
      <c r="K126" s="173" t="s">
        <v>1</v>
      </c>
      <c r="L126" s="38"/>
      <c r="M126" s="178" t="s">
        <v>1</v>
      </c>
      <c r="N126" s="179" t="s">
        <v>44</v>
      </c>
      <c r="O126" s="76"/>
      <c r="P126" s="180">
        <f>O126*H126</f>
        <v>0</v>
      </c>
      <c r="Q126" s="180">
        <v>0</v>
      </c>
      <c r="R126" s="180">
        <f>Q126*H126</f>
        <v>0</v>
      </c>
      <c r="S126" s="180">
        <v>0</v>
      </c>
      <c r="T126" s="18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82" t="s">
        <v>405</v>
      </c>
      <c r="AT126" s="182" t="s">
        <v>126</v>
      </c>
      <c r="AU126" s="182" t="s">
        <v>86</v>
      </c>
      <c r="AY126" s="18" t="s">
        <v>124</v>
      </c>
      <c r="BE126" s="183">
        <f>IF(N126="základní",J126,0)</f>
        <v>0</v>
      </c>
      <c r="BF126" s="183">
        <f>IF(N126="snížená",J126,0)</f>
        <v>0</v>
      </c>
      <c r="BG126" s="183">
        <f>IF(N126="zákl. přenesená",J126,0)</f>
        <v>0</v>
      </c>
      <c r="BH126" s="183">
        <f>IF(N126="sníž. přenesená",J126,0)</f>
        <v>0</v>
      </c>
      <c r="BI126" s="183">
        <f>IF(N126="nulová",J126,0)</f>
        <v>0</v>
      </c>
      <c r="BJ126" s="18" t="s">
        <v>86</v>
      </c>
      <c r="BK126" s="183">
        <f>ROUND(I126*H126,2)</f>
        <v>0</v>
      </c>
      <c r="BL126" s="18" t="s">
        <v>405</v>
      </c>
      <c r="BM126" s="182" t="s">
        <v>131</v>
      </c>
    </row>
    <row r="127" spans="1:51" s="13" customFormat="1" ht="12">
      <c r="A127" s="13"/>
      <c r="B127" s="189"/>
      <c r="C127" s="13"/>
      <c r="D127" s="184" t="s">
        <v>135</v>
      </c>
      <c r="E127" s="190" t="s">
        <v>1</v>
      </c>
      <c r="F127" s="191" t="s">
        <v>412</v>
      </c>
      <c r="G127" s="13"/>
      <c r="H127" s="190" t="s">
        <v>1</v>
      </c>
      <c r="I127" s="192"/>
      <c r="J127" s="13"/>
      <c r="K127" s="13"/>
      <c r="L127" s="189"/>
      <c r="M127" s="193"/>
      <c r="N127" s="194"/>
      <c r="O127" s="194"/>
      <c r="P127" s="194"/>
      <c r="Q127" s="194"/>
      <c r="R127" s="194"/>
      <c r="S127" s="194"/>
      <c r="T127" s="195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0" t="s">
        <v>135</v>
      </c>
      <c r="AU127" s="190" t="s">
        <v>86</v>
      </c>
      <c r="AV127" s="13" t="s">
        <v>86</v>
      </c>
      <c r="AW127" s="13" t="s">
        <v>34</v>
      </c>
      <c r="AX127" s="13" t="s">
        <v>79</v>
      </c>
      <c r="AY127" s="190" t="s">
        <v>124</v>
      </c>
    </row>
    <row r="128" spans="1:51" s="14" customFormat="1" ht="12">
      <c r="A128" s="14"/>
      <c r="B128" s="196"/>
      <c r="C128" s="14"/>
      <c r="D128" s="184" t="s">
        <v>135</v>
      </c>
      <c r="E128" s="197" t="s">
        <v>1</v>
      </c>
      <c r="F128" s="198" t="s">
        <v>86</v>
      </c>
      <c r="G128" s="14"/>
      <c r="H128" s="199">
        <v>1</v>
      </c>
      <c r="I128" s="200"/>
      <c r="J128" s="14"/>
      <c r="K128" s="14"/>
      <c r="L128" s="196"/>
      <c r="M128" s="201"/>
      <c r="N128" s="202"/>
      <c r="O128" s="202"/>
      <c r="P128" s="202"/>
      <c r="Q128" s="202"/>
      <c r="R128" s="202"/>
      <c r="S128" s="202"/>
      <c r="T128" s="20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197" t="s">
        <v>135</v>
      </c>
      <c r="AU128" s="197" t="s">
        <v>86</v>
      </c>
      <c r="AV128" s="14" t="s">
        <v>88</v>
      </c>
      <c r="AW128" s="14" t="s">
        <v>34</v>
      </c>
      <c r="AX128" s="14" t="s">
        <v>86</v>
      </c>
      <c r="AY128" s="197" t="s">
        <v>124</v>
      </c>
    </row>
    <row r="129" spans="1:65" s="2" customFormat="1" ht="24.15" customHeight="1">
      <c r="A129" s="37"/>
      <c r="B129" s="170"/>
      <c r="C129" s="171" t="s">
        <v>143</v>
      </c>
      <c r="D129" s="171" t="s">
        <v>126</v>
      </c>
      <c r="E129" s="172" t="s">
        <v>413</v>
      </c>
      <c r="F129" s="173" t="s">
        <v>414</v>
      </c>
      <c r="G129" s="174" t="s">
        <v>404</v>
      </c>
      <c r="H129" s="175">
        <v>1</v>
      </c>
      <c r="I129" s="176"/>
      <c r="J129" s="177">
        <f>ROUND(I129*H129,2)</f>
        <v>0</v>
      </c>
      <c r="K129" s="173" t="s">
        <v>1</v>
      </c>
      <c r="L129" s="38"/>
      <c r="M129" s="178" t="s">
        <v>1</v>
      </c>
      <c r="N129" s="179" t="s">
        <v>44</v>
      </c>
      <c r="O129" s="76"/>
      <c r="P129" s="180">
        <f>O129*H129</f>
        <v>0</v>
      </c>
      <c r="Q129" s="180">
        <v>0</v>
      </c>
      <c r="R129" s="180">
        <f>Q129*H129</f>
        <v>0</v>
      </c>
      <c r="S129" s="180">
        <v>0</v>
      </c>
      <c r="T129" s="18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82" t="s">
        <v>405</v>
      </c>
      <c r="AT129" s="182" t="s">
        <v>126</v>
      </c>
      <c r="AU129" s="182" t="s">
        <v>86</v>
      </c>
      <c r="AY129" s="18" t="s">
        <v>124</v>
      </c>
      <c r="BE129" s="183">
        <f>IF(N129="základní",J129,0)</f>
        <v>0</v>
      </c>
      <c r="BF129" s="183">
        <f>IF(N129="snížená",J129,0)</f>
        <v>0</v>
      </c>
      <c r="BG129" s="183">
        <f>IF(N129="zákl. přenesená",J129,0)</f>
        <v>0</v>
      </c>
      <c r="BH129" s="183">
        <f>IF(N129="sníž. přenesená",J129,0)</f>
        <v>0</v>
      </c>
      <c r="BI129" s="183">
        <f>IF(N129="nulová",J129,0)</f>
        <v>0</v>
      </c>
      <c r="BJ129" s="18" t="s">
        <v>86</v>
      </c>
      <c r="BK129" s="183">
        <f>ROUND(I129*H129,2)</f>
        <v>0</v>
      </c>
      <c r="BL129" s="18" t="s">
        <v>405</v>
      </c>
      <c r="BM129" s="182" t="s">
        <v>164</v>
      </c>
    </row>
    <row r="130" spans="1:51" s="13" customFormat="1" ht="12">
      <c r="A130" s="13"/>
      <c r="B130" s="189"/>
      <c r="C130" s="13"/>
      <c r="D130" s="184" t="s">
        <v>135</v>
      </c>
      <c r="E130" s="190" t="s">
        <v>1</v>
      </c>
      <c r="F130" s="191" t="s">
        <v>415</v>
      </c>
      <c r="G130" s="13"/>
      <c r="H130" s="190" t="s">
        <v>1</v>
      </c>
      <c r="I130" s="192"/>
      <c r="J130" s="13"/>
      <c r="K130" s="13"/>
      <c r="L130" s="189"/>
      <c r="M130" s="193"/>
      <c r="N130" s="194"/>
      <c r="O130" s="194"/>
      <c r="P130" s="194"/>
      <c r="Q130" s="194"/>
      <c r="R130" s="194"/>
      <c r="S130" s="194"/>
      <c r="T130" s="195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90" t="s">
        <v>135</v>
      </c>
      <c r="AU130" s="190" t="s">
        <v>86</v>
      </c>
      <c r="AV130" s="13" t="s">
        <v>86</v>
      </c>
      <c r="AW130" s="13" t="s">
        <v>34</v>
      </c>
      <c r="AX130" s="13" t="s">
        <v>79</v>
      </c>
      <c r="AY130" s="190" t="s">
        <v>124</v>
      </c>
    </row>
    <row r="131" spans="1:51" s="13" customFormat="1" ht="12">
      <c r="A131" s="13"/>
      <c r="B131" s="189"/>
      <c r="C131" s="13"/>
      <c r="D131" s="184" t="s">
        <v>135</v>
      </c>
      <c r="E131" s="190" t="s">
        <v>1</v>
      </c>
      <c r="F131" s="191" t="s">
        <v>416</v>
      </c>
      <c r="G131" s="13"/>
      <c r="H131" s="190" t="s">
        <v>1</v>
      </c>
      <c r="I131" s="192"/>
      <c r="J131" s="13"/>
      <c r="K131" s="13"/>
      <c r="L131" s="189"/>
      <c r="M131" s="193"/>
      <c r="N131" s="194"/>
      <c r="O131" s="194"/>
      <c r="P131" s="194"/>
      <c r="Q131" s="194"/>
      <c r="R131" s="194"/>
      <c r="S131" s="194"/>
      <c r="T131" s="19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0" t="s">
        <v>135</v>
      </c>
      <c r="AU131" s="190" t="s">
        <v>86</v>
      </c>
      <c r="AV131" s="13" t="s">
        <v>86</v>
      </c>
      <c r="AW131" s="13" t="s">
        <v>34</v>
      </c>
      <c r="AX131" s="13" t="s">
        <v>79</v>
      </c>
      <c r="AY131" s="190" t="s">
        <v>124</v>
      </c>
    </row>
    <row r="132" spans="1:51" s="13" customFormat="1" ht="12">
      <c r="A132" s="13"/>
      <c r="B132" s="189"/>
      <c r="C132" s="13"/>
      <c r="D132" s="184" t="s">
        <v>135</v>
      </c>
      <c r="E132" s="190" t="s">
        <v>1</v>
      </c>
      <c r="F132" s="191" t="s">
        <v>417</v>
      </c>
      <c r="G132" s="13"/>
      <c r="H132" s="190" t="s">
        <v>1</v>
      </c>
      <c r="I132" s="192"/>
      <c r="J132" s="13"/>
      <c r="K132" s="13"/>
      <c r="L132" s="189"/>
      <c r="M132" s="193"/>
      <c r="N132" s="194"/>
      <c r="O132" s="194"/>
      <c r="P132" s="194"/>
      <c r="Q132" s="194"/>
      <c r="R132" s="194"/>
      <c r="S132" s="194"/>
      <c r="T132" s="19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90" t="s">
        <v>135</v>
      </c>
      <c r="AU132" s="190" t="s">
        <v>86</v>
      </c>
      <c r="AV132" s="13" t="s">
        <v>86</v>
      </c>
      <c r="AW132" s="13" t="s">
        <v>34</v>
      </c>
      <c r="AX132" s="13" t="s">
        <v>79</v>
      </c>
      <c r="AY132" s="190" t="s">
        <v>124</v>
      </c>
    </row>
    <row r="133" spans="1:51" s="14" customFormat="1" ht="12">
      <c r="A133" s="14"/>
      <c r="B133" s="196"/>
      <c r="C133" s="14"/>
      <c r="D133" s="184" t="s">
        <v>135</v>
      </c>
      <c r="E133" s="197" t="s">
        <v>1</v>
      </c>
      <c r="F133" s="198" t="s">
        <v>86</v>
      </c>
      <c r="G133" s="14"/>
      <c r="H133" s="199">
        <v>1</v>
      </c>
      <c r="I133" s="200"/>
      <c r="J133" s="14"/>
      <c r="K133" s="14"/>
      <c r="L133" s="196"/>
      <c r="M133" s="201"/>
      <c r="N133" s="202"/>
      <c r="O133" s="202"/>
      <c r="P133" s="202"/>
      <c r="Q133" s="202"/>
      <c r="R133" s="202"/>
      <c r="S133" s="202"/>
      <c r="T133" s="20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97" t="s">
        <v>135</v>
      </c>
      <c r="AU133" s="197" t="s">
        <v>86</v>
      </c>
      <c r="AV133" s="14" t="s">
        <v>88</v>
      </c>
      <c r="AW133" s="14" t="s">
        <v>34</v>
      </c>
      <c r="AX133" s="14" t="s">
        <v>86</v>
      </c>
      <c r="AY133" s="197" t="s">
        <v>124</v>
      </c>
    </row>
    <row r="134" spans="1:65" s="2" customFormat="1" ht="24.15" customHeight="1">
      <c r="A134" s="37"/>
      <c r="B134" s="170"/>
      <c r="C134" s="171" t="s">
        <v>131</v>
      </c>
      <c r="D134" s="171" t="s">
        <v>126</v>
      </c>
      <c r="E134" s="172" t="s">
        <v>418</v>
      </c>
      <c r="F134" s="173" t="s">
        <v>419</v>
      </c>
      <c r="G134" s="174" t="s">
        <v>404</v>
      </c>
      <c r="H134" s="175">
        <v>1</v>
      </c>
      <c r="I134" s="176"/>
      <c r="J134" s="177">
        <f>ROUND(I134*H134,2)</f>
        <v>0</v>
      </c>
      <c r="K134" s="173" t="s">
        <v>1</v>
      </c>
      <c r="L134" s="38"/>
      <c r="M134" s="178" t="s">
        <v>1</v>
      </c>
      <c r="N134" s="179" t="s">
        <v>44</v>
      </c>
      <c r="O134" s="76"/>
      <c r="P134" s="180">
        <f>O134*H134</f>
        <v>0</v>
      </c>
      <c r="Q134" s="180">
        <v>0</v>
      </c>
      <c r="R134" s="180">
        <f>Q134*H134</f>
        <v>0</v>
      </c>
      <c r="S134" s="180">
        <v>0</v>
      </c>
      <c r="T134" s="18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82" t="s">
        <v>420</v>
      </c>
      <c r="AT134" s="182" t="s">
        <v>126</v>
      </c>
      <c r="AU134" s="182" t="s">
        <v>86</v>
      </c>
      <c r="AY134" s="18" t="s">
        <v>124</v>
      </c>
      <c r="BE134" s="183">
        <f>IF(N134="základní",J134,0)</f>
        <v>0</v>
      </c>
      <c r="BF134" s="183">
        <f>IF(N134="snížená",J134,0)</f>
        <v>0</v>
      </c>
      <c r="BG134" s="183">
        <f>IF(N134="zákl. přenesená",J134,0)</f>
        <v>0</v>
      </c>
      <c r="BH134" s="183">
        <f>IF(N134="sníž. přenesená",J134,0)</f>
        <v>0</v>
      </c>
      <c r="BI134" s="183">
        <f>IF(N134="nulová",J134,0)</f>
        <v>0</v>
      </c>
      <c r="BJ134" s="18" t="s">
        <v>86</v>
      </c>
      <c r="BK134" s="183">
        <f>ROUND(I134*H134,2)</f>
        <v>0</v>
      </c>
      <c r="BL134" s="18" t="s">
        <v>420</v>
      </c>
      <c r="BM134" s="182" t="s">
        <v>176</v>
      </c>
    </row>
    <row r="135" spans="1:51" s="13" customFormat="1" ht="12">
      <c r="A135" s="13"/>
      <c r="B135" s="189"/>
      <c r="C135" s="13"/>
      <c r="D135" s="184" t="s">
        <v>135</v>
      </c>
      <c r="E135" s="190" t="s">
        <v>1</v>
      </c>
      <c r="F135" s="191" t="s">
        <v>421</v>
      </c>
      <c r="G135" s="13"/>
      <c r="H135" s="190" t="s">
        <v>1</v>
      </c>
      <c r="I135" s="192"/>
      <c r="J135" s="13"/>
      <c r="K135" s="13"/>
      <c r="L135" s="189"/>
      <c r="M135" s="193"/>
      <c r="N135" s="194"/>
      <c r="O135" s="194"/>
      <c r="P135" s="194"/>
      <c r="Q135" s="194"/>
      <c r="R135" s="194"/>
      <c r="S135" s="194"/>
      <c r="T135" s="19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90" t="s">
        <v>135</v>
      </c>
      <c r="AU135" s="190" t="s">
        <v>86</v>
      </c>
      <c r="AV135" s="13" t="s">
        <v>86</v>
      </c>
      <c r="AW135" s="13" t="s">
        <v>34</v>
      </c>
      <c r="AX135" s="13" t="s">
        <v>79</v>
      </c>
      <c r="AY135" s="190" t="s">
        <v>124</v>
      </c>
    </row>
    <row r="136" spans="1:51" s="13" customFormat="1" ht="12">
      <c r="A136" s="13"/>
      <c r="B136" s="189"/>
      <c r="C136" s="13"/>
      <c r="D136" s="184" t="s">
        <v>135</v>
      </c>
      <c r="E136" s="190" t="s">
        <v>1</v>
      </c>
      <c r="F136" s="191" t="s">
        <v>422</v>
      </c>
      <c r="G136" s="13"/>
      <c r="H136" s="190" t="s">
        <v>1</v>
      </c>
      <c r="I136" s="192"/>
      <c r="J136" s="13"/>
      <c r="K136" s="13"/>
      <c r="L136" s="189"/>
      <c r="M136" s="193"/>
      <c r="N136" s="194"/>
      <c r="O136" s="194"/>
      <c r="P136" s="194"/>
      <c r="Q136" s="194"/>
      <c r="R136" s="194"/>
      <c r="S136" s="194"/>
      <c r="T136" s="195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0" t="s">
        <v>135</v>
      </c>
      <c r="AU136" s="190" t="s">
        <v>86</v>
      </c>
      <c r="AV136" s="13" t="s">
        <v>86</v>
      </c>
      <c r="AW136" s="13" t="s">
        <v>34</v>
      </c>
      <c r="AX136" s="13" t="s">
        <v>79</v>
      </c>
      <c r="AY136" s="190" t="s">
        <v>124</v>
      </c>
    </row>
    <row r="137" spans="1:51" s="13" customFormat="1" ht="12">
      <c r="A137" s="13"/>
      <c r="B137" s="189"/>
      <c r="C137" s="13"/>
      <c r="D137" s="184" t="s">
        <v>135</v>
      </c>
      <c r="E137" s="190" t="s">
        <v>1</v>
      </c>
      <c r="F137" s="191" t="s">
        <v>423</v>
      </c>
      <c r="G137" s="13"/>
      <c r="H137" s="190" t="s">
        <v>1</v>
      </c>
      <c r="I137" s="192"/>
      <c r="J137" s="13"/>
      <c r="K137" s="13"/>
      <c r="L137" s="189"/>
      <c r="M137" s="193"/>
      <c r="N137" s="194"/>
      <c r="O137" s="194"/>
      <c r="P137" s="194"/>
      <c r="Q137" s="194"/>
      <c r="R137" s="194"/>
      <c r="S137" s="194"/>
      <c r="T137" s="19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90" t="s">
        <v>135</v>
      </c>
      <c r="AU137" s="190" t="s">
        <v>86</v>
      </c>
      <c r="AV137" s="13" t="s">
        <v>86</v>
      </c>
      <c r="AW137" s="13" t="s">
        <v>34</v>
      </c>
      <c r="AX137" s="13" t="s">
        <v>79</v>
      </c>
      <c r="AY137" s="190" t="s">
        <v>124</v>
      </c>
    </row>
    <row r="138" spans="1:51" s="13" customFormat="1" ht="12">
      <c r="A138" s="13"/>
      <c r="B138" s="189"/>
      <c r="C138" s="13"/>
      <c r="D138" s="184" t="s">
        <v>135</v>
      </c>
      <c r="E138" s="190" t="s">
        <v>1</v>
      </c>
      <c r="F138" s="191" t="s">
        <v>424</v>
      </c>
      <c r="G138" s="13"/>
      <c r="H138" s="190" t="s">
        <v>1</v>
      </c>
      <c r="I138" s="192"/>
      <c r="J138" s="13"/>
      <c r="K138" s="13"/>
      <c r="L138" s="189"/>
      <c r="M138" s="193"/>
      <c r="N138" s="194"/>
      <c r="O138" s="194"/>
      <c r="P138" s="194"/>
      <c r="Q138" s="194"/>
      <c r="R138" s="194"/>
      <c r="S138" s="194"/>
      <c r="T138" s="19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0" t="s">
        <v>135</v>
      </c>
      <c r="AU138" s="190" t="s">
        <v>86</v>
      </c>
      <c r="AV138" s="13" t="s">
        <v>86</v>
      </c>
      <c r="AW138" s="13" t="s">
        <v>34</v>
      </c>
      <c r="AX138" s="13" t="s">
        <v>79</v>
      </c>
      <c r="AY138" s="190" t="s">
        <v>124</v>
      </c>
    </row>
    <row r="139" spans="1:51" s="13" customFormat="1" ht="12">
      <c r="A139" s="13"/>
      <c r="B139" s="189"/>
      <c r="C139" s="13"/>
      <c r="D139" s="184" t="s">
        <v>135</v>
      </c>
      <c r="E139" s="190" t="s">
        <v>1</v>
      </c>
      <c r="F139" s="191" t="s">
        <v>425</v>
      </c>
      <c r="G139" s="13"/>
      <c r="H139" s="190" t="s">
        <v>1</v>
      </c>
      <c r="I139" s="192"/>
      <c r="J139" s="13"/>
      <c r="K139" s="13"/>
      <c r="L139" s="189"/>
      <c r="M139" s="193"/>
      <c r="N139" s="194"/>
      <c r="O139" s="194"/>
      <c r="P139" s="194"/>
      <c r="Q139" s="194"/>
      <c r="R139" s="194"/>
      <c r="S139" s="194"/>
      <c r="T139" s="19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90" t="s">
        <v>135</v>
      </c>
      <c r="AU139" s="190" t="s">
        <v>86</v>
      </c>
      <c r="AV139" s="13" t="s">
        <v>86</v>
      </c>
      <c r="AW139" s="13" t="s">
        <v>34</v>
      </c>
      <c r="AX139" s="13" t="s">
        <v>79</v>
      </c>
      <c r="AY139" s="190" t="s">
        <v>124</v>
      </c>
    </row>
    <row r="140" spans="1:51" s="13" customFormat="1" ht="12">
      <c r="A140" s="13"/>
      <c r="B140" s="189"/>
      <c r="C140" s="13"/>
      <c r="D140" s="184" t="s">
        <v>135</v>
      </c>
      <c r="E140" s="190" t="s">
        <v>1</v>
      </c>
      <c r="F140" s="191" t="s">
        <v>426</v>
      </c>
      <c r="G140" s="13"/>
      <c r="H140" s="190" t="s">
        <v>1</v>
      </c>
      <c r="I140" s="192"/>
      <c r="J140" s="13"/>
      <c r="K140" s="13"/>
      <c r="L140" s="189"/>
      <c r="M140" s="193"/>
      <c r="N140" s="194"/>
      <c r="O140" s="194"/>
      <c r="P140" s="194"/>
      <c r="Q140" s="194"/>
      <c r="R140" s="194"/>
      <c r="S140" s="194"/>
      <c r="T140" s="195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0" t="s">
        <v>135</v>
      </c>
      <c r="AU140" s="190" t="s">
        <v>86</v>
      </c>
      <c r="AV140" s="13" t="s">
        <v>86</v>
      </c>
      <c r="AW140" s="13" t="s">
        <v>34</v>
      </c>
      <c r="AX140" s="13" t="s">
        <v>79</v>
      </c>
      <c r="AY140" s="190" t="s">
        <v>124</v>
      </c>
    </row>
    <row r="141" spans="1:51" s="13" customFormat="1" ht="12">
      <c r="A141" s="13"/>
      <c r="B141" s="189"/>
      <c r="C141" s="13"/>
      <c r="D141" s="184" t="s">
        <v>135</v>
      </c>
      <c r="E141" s="190" t="s">
        <v>1</v>
      </c>
      <c r="F141" s="191" t="s">
        <v>427</v>
      </c>
      <c r="G141" s="13"/>
      <c r="H141" s="190" t="s">
        <v>1</v>
      </c>
      <c r="I141" s="192"/>
      <c r="J141" s="13"/>
      <c r="K141" s="13"/>
      <c r="L141" s="189"/>
      <c r="M141" s="193"/>
      <c r="N141" s="194"/>
      <c r="O141" s="194"/>
      <c r="P141" s="194"/>
      <c r="Q141" s="194"/>
      <c r="R141" s="194"/>
      <c r="S141" s="194"/>
      <c r="T141" s="195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190" t="s">
        <v>135</v>
      </c>
      <c r="AU141" s="190" t="s">
        <v>86</v>
      </c>
      <c r="AV141" s="13" t="s">
        <v>86</v>
      </c>
      <c r="AW141" s="13" t="s">
        <v>34</v>
      </c>
      <c r="AX141" s="13" t="s">
        <v>79</v>
      </c>
      <c r="AY141" s="190" t="s">
        <v>124</v>
      </c>
    </row>
    <row r="142" spans="1:51" s="13" customFormat="1" ht="12">
      <c r="A142" s="13"/>
      <c r="B142" s="189"/>
      <c r="C142" s="13"/>
      <c r="D142" s="184" t="s">
        <v>135</v>
      </c>
      <c r="E142" s="190" t="s">
        <v>1</v>
      </c>
      <c r="F142" s="191" t="s">
        <v>428</v>
      </c>
      <c r="G142" s="13"/>
      <c r="H142" s="190" t="s">
        <v>1</v>
      </c>
      <c r="I142" s="192"/>
      <c r="J142" s="13"/>
      <c r="K142" s="13"/>
      <c r="L142" s="189"/>
      <c r="M142" s="193"/>
      <c r="N142" s="194"/>
      <c r="O142" s="194"/>
      <c r="P142" s="194"/>
      <c r="Q142" s="194"/>
      <c r="R142" s="194"/>
      <c r="S142" s="194"/>
      <c r="T142" s="19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90" t="s">
        <v>135</v>
      </c>
      <c r="AU142" s="190" t="s">
        <v>86</v>
      </c>
      <c r="AV142" s="13" t="s">
        <v>86</v>
      </c>
      <c r="AW142" s="13" t="s">
        <v>34</v>
      </c>
      <c r="AX142" s="13" t="s">
        <v>79</v>
      </c>
      <c r="AY142" s="190" t="s">
        <v>124</v>
      </c>
    </row>
    <row r="143" spans="1:51" s="14" customFormat="1" ht="12">
      <c r="A143" s="14"/>
      <c r="B143" s="196"/>
      <c r="C143" s="14"/>
      <c r="D143" s="184" t="s">
        <v>135</v>
      </c>
      <c r="E143" s="197" t="s">
        <v>1</v>
      </c>
      <c r="F143" s="198" t="s">
        <v>86</v>
      </c>
      <c r="G143" s="14"/>
      <c r="H143" s="199">
        <v>1</v>
      </c>
      <c r="I143" s="200"/>
      <c r="J143" s="14"/>
      <c r="K143" s="14"/>
      <c r="L143" s="196"/>
      <c r="M143" s="201"/>
      <c r="N143" s="202"/>
      <c r="O143" s="202"/>
      <c r="P143" s="202"/>
      <c r="Q143" s="202"/>
      <c r="R143" s="202"/>
      <c r="S143" s="202"/>
      <c r="T143" s="20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197" t="s">
        <v>135</v>
      </c>
      <c r="AU143" s="197" t="s">
        <v>86</v>
      </c>
      <c r="AV143" s="14" t="s">
        <v>88</v>
      </c>
      <c r="AW143" s="14" t="s">
        <v>34</v>
      </c>
      <c r="AX143" s="14" t="s">
        <v>86</v>
      </c>
      <c r="AY143" s="197" t="s">
        <v>124</v>
      </c>
    </row>
    <row r="144" spans="1:63" s="12" customFormat="1" ht="25.9" customHeight="1">
      <c r="A144" s="12"/>
      <c r="B144" s="157"/>
      <c r="C144" s="12"/>
      <c r="D144" s="158" t="s">
        <v>78</v>
      </c>
      <c r="E144" s="159" t="s">
        <v>429</v>
      </c>
      <c r="F144" s="159" t="s">
        <v>430</v>
      </c>
      <c r="G144" s="12"/>
      <c r="H144" s="12"/>
      <c r="I144" s="160"/>
      <c r="J144" s="161">
        <f>BK144</f>
        <v>0</v>
      </c>
      <c r="K144" s="12"/>
      <c r="L144" s="157"/>
      <c r="M144" s="162"/>
      <c r="N144" s="163"/>
      <c r="O144" s="163"/>
      <c r="P144" s="164">
        <f>SUM(P145:P183)</f>
        <v>0</v>
      </c>
      <c r="Q144" s="163"/>
      <c r="R144" s="164">
        <f>SUM(R145:R183)</f>
        <v>0</v>
      </c>
      <c r="S144" s="163"/>
      <c r="T144" s="165">
        <f>SUM(T145:T183)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58" t="s">
        <v>86</v>
      </c>
      <c r="AT144" s="166" t="s">
        <v>78</v>
      </c>
      <c r="AU144" s="166" t="s">
        <v>79</v>
      </c>
      <c r="AY144" s="158" t="s">
        <v>124</v>
      </c>
      <c r="BK144" s="167">
        <f>SUM(BK145:BK183)</f>
        <v>0</v>
      </c>
    </row>
    <row r="145" spans="1:65" s="2" customFormat="1" ht="24.15" customHeight="1">
      <c r="A145" s="37"/>
      <c r="B145" s="170"/>
      <c r="C145" s="171" t="s">
        <v>156</v>
      </c>
      <c r="D145" s="171" t="s">
        <v>126</v>
      </c>
      <c r="E145" s="172" t="s">
        <v>431</v>
      </c>
      <c r="F145" s="173" t="s">
        <v>432</v>
      </c>
      <c r="G145" s="174" t="s">
        <v>404</v>
      </c>
      <c r="H145" s="175">
        <v>1</v>
      </c>
      <c r="I145" s="176"/>
      <c r="J145" s="177">
        <f>ROUND(I145*H145,2)</f>
        <v>0</v>
      </c>
      <c r="K145" s="173" t="s">
        <v>1</v>
      </c>
      <c r="L145" s="38"/>
      <c r="M145" s="178" t="s">
        <v>1</v>
      </c>
      <c r="N145" s="179" t="s">
        <v>44</v>
      </c>
      <c r="O145" s="76"/>
      <c r="P145" s="180">
        <f>O145*H145</f>
        <v>0</v>
      </c>
      <c r="Q145" s="180">
        <v>0</v>
      </c>
      <c r="R145" s="180">
        <f>Q145*H145</f>
        <v>0</v>
      </c>
      <c r="S145" s="180">
        <v>0</v>
      </c>
      <c r="T145" s="18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82" t="s">
        <v>405</v>
      </c>
      <c r="AT145" s="182" t="s">
        <v>126</v>
      </c>
      <c r="AU145" s="182" t="s">
        <v>86</v>
      </c>
      <c r="AY145" s="18" t="s">
        <v>124</v>
      </c>
      <c r="BE145" s="183">
        <f>IF(N145="základní",J145,0)</f>
        <v>0</v>
      </c>
      <c r="BF145" s="183">
        <f>IF(N145="snížená",J145,0)</f>
        <v>0</v>
      </c>
      <c r="BG145" s="183">
        <f>IF(N145="zákl. přenesená",J145,0)</f>
        <v>0</v>
      </c>
      <c r="BH145" s="183">
        <f>IF(N145="sníž. přenesená",J145,0)</f>
        <v>0</v>
      </c>
      <c r="BI145" s="183">
        <f>IF(N145="nulová",J145,0)</f>
        <v>0</v>
      </c>
      <c r="BJ145" s="18" t="s">
        <v>86</v>
      </c>
      <c r="BK145" s="183">
        <f>ROUND(I145*H145,2)</f>
        <v>0</v>
      </c>
      <c r="BL145" s="18" t="s">
        <v>405</v>
      </c>
      <c r="BM145" s="182" t="s">
        <v>189</v>
      </c>
    </row>
    <row r="146" spans="1:51" s="13" customFormat="1" ht="12">
      <c r="A146" s="13"/>
      <c r="B146" s="189"/>
      <c r="C146" s="13"/>
      <c r="D146" s="184" t="s">
        <v>135</v>
      </c>
      <c r="E146" s="190" t="s">
        <v>1</v>
      </c>
      <c r="F146" s="191" t="s">
        <v>433</v>
      </c>
      <c r="G146" s="13"/>
      <c r="H146" s="190" t="s">
        <v>1</v>
      </c>
      <c r="I146" s="192"/>
      <c r="J146" s="13"/>
      <c r="K146" s="13"/>
      <c r="L146" s="189"/>
      <c r="M146" s="193"/>
      <c r="N146" s="194"/>
      <c r="O146" s="194"/>
      <c r="P146" s="194"/>
      <c r="Q146" s="194"/>
      <c r="R146" s="194"/>
      <c r="S146" s="194"/>
      <c r="T146" s="195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90" t="s">
        <v>135</v>
      </c>
      <c r="AU146" s="190" t="s">
        <v>86</v>
      </c>
      <c r="AV146" s="13" t="s">
        <v>86</v>
      </c>
      <c r="AW146" s="13" t="s">
        <v>34</v>
      </c>
      <c r="AX146" s="13" t="s">
        <v>79</v>
      </c>
      <c r="AY146" s="190" t="s">
        <v>124</v>
      </c>
    </row>
    <row r="147" spans="1:51" s="13" customFormat="1" ht="12">
      <c r="A147" s="13"/>
      <c r="B147" s="189"/>
      <c r="C147" s="13"/>
      <c r="D147" s="184" t="s">
        <v>135</v>
      </c>
      <c r="E147" s="190" t="s">
        <v>1</v>
      </c>
      <c r="F147" s="191" t="s">
        <v>434</v>
      </c>
      <c r="G147" s="13"/>
      <c r="H147" s="190" t="s">
        <v>1</v>
      </c>
      <c r="I147" s="192"/>
      <c r="J147" s="13"/>
      <c r="K147" s="13"/>
      <c r="L147" s="189"/>
      <c r="M147" s="193"/>
      <c r="N147" s="194"/>
      <c r="O147" s="194"/>
      <c r="P147" s="194"/>
      <c r="Q147" s="194"/>
      <c r="R147" s="194"/>
      <c r="S147" s="194"/>
      <c r="T147" s="19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90" t="s">
        <v>135</v>
      </c>
      <c r="AU147" s="190" t="s">
        <v>86</v>
      </c>
      <c r="AV147" s="13" t="s">
        <v>86</v>
      </c>
      <c r="AW147" s="13" t="s">
        <v>34</v>
      </c>
      <c r="AX147" s="13" t="s">
        <v>79</v>
      </c>
      <c r="AY147" s="190" t="s">
        <v>124</v>
      </c>
    </row>
    <row r="148" spans="1:51" s="14" customFormat="1" ht="12">
      <c r="A148" s="14"/>
      <c r="B148" s="196"/>
      <c r="C148" s="14"/>
      <c r="D148" s="184" t="s">
        <v>135</v>
      </c>
      <c r="E148" s="197" t="s">
        <v>1</v>
      </c>
      <c r="F148" s="198" t="s">
        <v>86</v>
      </c>
      <c r="G148" s="14"/>
      <c r="H148" s="199">
        <v>1</v>
      </c>
      <c r="I148" s="200"/>
      <c r="J148" s="14"/>
      <c r="K148" s="14"/>
      <c r="L148" s="196"/>
      <c r="M148" s="201"/>
      <c r="N148" s="202"/>
      <c r="O148" s="202"/>
      <c r="P148" s="202"/>
      <c r="Q148" s="202"/>
      <c r="R148" s="202"/>
      <c r="S148" s="202"/>
      <c r="T148" s="20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197" t="s">
        <v>135</v>
      </c>
      <c r="AU148" s="197" t="s">
        <v>86</v>
      </c>
      <c r="AV148" s="14" t="s">
        <v>88</v>
      </c>
      <c r="AW148" s="14" t="s">
        <v>34</v>
      </c>
      <c r="AX148" s="14" t="s">
        <v>86</v>
      </c>
      <c r="AY148" s="197" t="s">
        <v>124</v>
      </c>
    </row>
    <row r="149" spans="1:65" s="2" customFormat="1" ht="24.15" customHeight="1">
      <c r="A149" s="37"/>
      <c r="B149" s="170"/>
      <c r="C149" s="171" t="s">
        <v>164</v>
      </c>
      <c r="D149" s="171" t="s">
        <v>126</v>
      </c>
      <c r="E149" s="172" t="s">
        <v>435</v>
      </c>
      <c r="F149" s="173" t="s">
        <v>436</v>
      </c>
      <c r="G149" s="174" t="s">
        <v>404</v>
      </c>
      <c r="H149" s="175">
        <v>1</v>
      </c>
      <c r="I149" s="176"/>
      <c r="J149" s="177">
        <f>ROUND(I149*H149,2)</f>
        <v>0</v>
      </c>
      <c r="K149" s="173" t="s">
        <v>1</v>
      </c>
      <c r="L149" s="38"/>
      <c r="M149" s="178" t="s">
        <v>1</v>
      </c>
      <c r="N149" s="179" t="s">
        <v>44</v>
      </c>
      <c r="O149" s="76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82" t="s">
        <v>437</v>
      </c>
      <c r="AT149" s="182" t="s">
        <v>126</v>
      </c>
      <c r="AU149" s="182" t="s">
        <v>86</v>
      </c>
      <c r="AY149" s="18" t="s">
        <v>124</v>
      </c>
      <c r="BE149" s="183">
        <f>IF(N149="základní",J149,0)</f>
        <v>0</v>
      </c>
      <c r="BF149" s="183">
        <f>IF(N149="snížená",J149,0)</f>
        <v>0</v>
      </c>
      <c r="BG149" s="183">
        <f>IF(N149="zákl. přenesená",J149,0)</f>
        <v>0</v>
      </c>
      <c r="BH149" s="183">
        <f>IF(N149="sníž. přenesená",J149,0)</f>
        <v>0</v>
      </c>
      <c r="BI149" s="183">
        <f>IF(N149="nulová",J149,0)</f>
        <v>0</v>
      </c>
      <c r="BJ149" s="18" t="s">
        <v>86</v>
      </c>
      <c r="BK149" s="183">
        <f>ROUND(I149*H149,2)</f>
        <v>0</v>
      </c>
      <c r="BL149" s="18" t="s">
        <v>437</v>
      </c>
      <c r="BM149" s="182" t="s">
        <v>202</v>
      </c>
    </row>
    <row r="150" spans="1:51" s="13" customFormat="1" ht="12">
      <c r="A150" s="13"/>
      <c r="B150" s="189"/>
      <c r="C150" s="13"/>
      <c r="D150" s="184" t="s">
        <v>135</v>
      </c>
      <c r="E150" s="190" t="s">
        <v>1</v>
      </c>
      <c r="F150" s="191" t="s">
        <v>438</v>
      </c>
      <c r="G150" s="13"/>
      <c r="H150" s="190" t="s">
        <v>1</v>
      </c>
      <c r="I150" s="192"/>
      <c r="J150" s="13"/>
      <c r="K150" s="13"/>
      <c r="L150" s="189"/>
      <c r="M150" s="193"/>
      <c r="N150" s="194"/>
      <c r="O150" s="194"/>
      <c r="P150" s="194"/>
      <c r="Q150" s="194"/>
      <c r="R150" s="194"/>
      <c r="S150" s="194"/>
      <c r="T150" s="195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90" t="s">
        <v>135</v>
      </c>
      <c r="AU150" s="190" t="s">
        <v>86</v>
      </c>
      <c r="AV150" s="13" t="s">
        <v>86</v>
      </c>
      <c r="AW150" s="13" t="s">
        <v>34</v>
      </c>
      <c r="AX150" s="13" t="s">
        <v>79</v>
      </c>
      <c r="AY150" s="190" t="s">
        <v>124</v>
      </c>
    </row>
    <row r="151" spans="1:51" s="13" customFormat="1" ht="12">
      <c r="A151" s="13"/>
      <c r="B151" s="189"/>
      <c r="C151" s="13"/>
      <c r="D151" s="184" t="s">
        <v>135</v>
      </c>
      <c r="E151" s="190" t="s">
        <v>1</v>
      </c>
      <c r="F151" s="191" t="s">
        <v>439</v>
      </c>
      <c r="G151" s="13"/>
      <c r="H151" s="190" t="s">
        <v>1</v>
      </c>
      <c r="I151" s="192"/>
      <c r="J151" s="13"/>
      <c r="K151" s="13"/>
      <c r="L151" s="189"/>
      <c r="M151" s="193"/>
      <c r="N151" s="194"/>
      <c r="O151" s="194"/>
      <c r="P151" s="194"/>
      <c r="Q151" s="194"/>
      <c r="R151" s="194"/>
      <c r="S151" s="194"/>
      <c r="T151" s="19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0" t="s">
        <v>135</v>
      </c>
      <c r="AU151" s="190" t="s">
        <v>86</v>
      </c>
      <c r="AV151" s="13" t="s">
        <v>86</v>
      </c>
      <c r="AW151" s="13" t="s">
        <v>34</v>
      </c>
      <c r="AX151" s="13" t="s">
        <v>79</v>
      </c>
      <c r="AY151" s="190" t="s">
        <v>124</v>
      </c>
    </row>
    <row r="152" spans="1:51" s="13" customFormat="1" ht="12">
      <c r="A152" s="13"/>
      <c r="B152" s="189"/>
      <c r="C152" s="13"/>
      <c r="D152" s="184" t="s">
        <v>135</v>
      </c>
      <c r="E152" s="190" t="s">
        <v>1</v>
      </c>
      <c r="F152" s="191" t="s">
        <v>440</v>
      </c>
      <c r="G152" s="13"/>
      <c r="H152" s="190" t="s">
        <v>1</v>
      </c>
      <c r="I152" s="192"/>
      <c r="J152" s="13"/>
      <c r="K152" s="13"/>
      <c r="L152" s="189"/>
      <c r="M152" s="193"/>
      <c r="N152" s="194"/>
      <c r="O152" s="194"/>
      <c r="P152" s="194"/>
      <c r="Q152" s="194"/>
      <c r="R152" s="194"/>
      <c r="S152" s="194"/>
      <c r="T152" s="19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90" t="s">
        <v>135</v>
      </c>
      <c r="AU152" s="190" t="s">
        <v>86</v>
      </c>
      <c r="AV152" s="13" t="s">
        <v>86</v>
      </c>
      <c r="AW152" s="13" t="s">
        <v>34</v>
      </c>
      <c r="AX152" s="13" t="s">
        <v>79</v>
      </c>
      <c r="AY152" s="190" t="s">
        <v>124</v>
      </c>
    </row>
    <row r="153" spans="1:51" s="14" customFormat="1" ht="12">
      <c r="A153" s="14"/>
      <c r="B153" s="196"/>
      <c r="C153" s="14"/>
      <c r="D153" s="184" t="s">
        <v>135</v>
      </c>
      <c r="E153" s="197" t="s">
        <v>1</v>
      </c>
      <c r="F153" s="198" t="s">
        <v>86</v>
      </c>
      <c r="G153" s="14"/>
      <c r="H153" s="199">
        <v>1</v>
      </c>
      <c r="I153" s="200"/>
      <c r="J153" s="14"/>
      <c r="K153" s="14"/>
      <c r="L153" s="196"/>
      <c r="M153" s="201"/>
      <c r="N153" s="202"/>
      <c r="O153" s="202"/>
      <c r="P153" s="202"/>
      <c r="Q153" s="202"/>
      <c r="R153" s="202"/>
      <c r="S153" s="202"/>
      <c r="T153" s="20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197" t="s">
        <v>135</v>
      </c>
      <c r="AU153" s="197" t="s">
        <v>86</v>
      </c>
      <c r="AV153" s="14" t="s">
        <v>88</v>
      </c>
      <c r="AW153" s="14" t="s">
        <v>34</v>
      </c>
      <c r="AX153" s="14" t="s">
        <v>86</v>
      </c>
      <c r="AY153" s="197" t="s">
        <v>124</v>
      </c>
    </row>
    <row r="154" spans="1:65" s="2" customFormat="1" ht="24.15" customHeight="1">
      <c r="A154" s="37"/>
      <c r="B154" s="170"/>
      <c r="C154" s="171" t="s">
        <v>171</v>
      </c>
      <c r="D154" s="171" t="s">
        <v>126</v>
      </c>
      <c r="E154" s="172" t="s">
        <v>441</v>
      </c>
      <c r="F154" s="173" t="s">
        <v>442</v>
      </c>
      <c r="G154" s="174" t="s">
        <v>404</v>
      </c>
      <c r="H154" s="175">
        <v>1</v>
      </c>
      <c r="I154" s="176"/>
      <c r="J154" s="177">
        <f>ROUND(I154*H154,2)</f>
        <v>0</v>
      </c>
      <c r="K154" s="173" t="s">
        <v>1</v>
      </c>
      <c r="L154" s="38"/>
      <c r="M154" s="178" t="s">
        <v>1</v>
      </c>
      <c r="N154" s="179" t="s">
        <v>44</v>
      </c>
      <c r="O154" s="76"/>
      <c r="P154" s="180">
        <f>O154*H154</f>
        <v>0</v>
      </c>
      <c r="Q154" s="180">
        <v>0</v>
      </c>
      <c r="R154" s="180">
        <f>Q154*H154</f>
        <v>0</v>
      </c>
      <c r="S154" s="180">
        <v>0</v>
      </c>
      <c r="T154" s="18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82" t="s">
        <v>405</v>
      </c>
      <c r="AT154" s="182" t="s">
        <v>126</v>
      </c>
      <c r="AU154" s="182" t="s">
        <v>86</v>
      </c>
      <c r="AY154" s="18" t="s">
        <v>124</v>
      </c>
      <c r="BE154" s="183">
        <f>IF(N154="základní",J154,0)</f>
        <v>0</v>
      </c>
      <c r="BF154" s="183">
        <f>IF(N154="snížená",J154,0)</f>
        <v>0</v>
      </c>
      <c r="BG154" s="183">
        <f>IF(N154="zákl. přenesená",J154,0)</f>
        <v>0</v>
      </c>
      <c r="BH154" s="183">
        <f>IF(N154="sníž. přenesená",J154,0)</f>
        <v>0</v>
      </c>
      <c r="BI154" s="183">
        <f>IF(N154="nulová",J154,0)</f>
        <v>0</v>
      </c>
      <c r="BJ154" s="18" t="s">
        <v>86</v>
      </c>
      <c r="BK154" s="183">
        <f>ROUND(I154*H154,2)</f>
        <v>0</v>
      </c>
      <c r="BL154" s="18" t="s">
        <v>405</v>
      </c>
      <c r="BM154" s="182" t="s">
        <v>215</v>
      </c>
    </row>
    <row r="155" spans="1:51" s="13" customFormat="1" ht="12">
      <c r="A155" s="13"/>
      <c r="B155" s="189"/>
      <c r="C155" s="13"/>
      <c r="D155" s="184" t="s">
        <v>135</v>
      </c>
      <c r="E155" s="190" t="s">
        <v>1</v>
      </c>
      <c r="F155" s="191" t="s">
        <v>443</v>
      </c>
      <c r="G155" s="13"/>
      <c r="H155" s="190" t="s">
        <v>1</v>
      </c>
      <c r="I155" s="192"/>
      <c r="J155" s="13"/>
      <c r="K155" s="13"/>
      <c r="L155" s="189"/>
      <c r="M155" s="193"/>
      <c r="N155" s="194"/>
      <c r="O155" s="194"/>
      <c r="P155" s="194"/>
      <c r="Q155" s="194"/>
      <c r="R155" s="194"/>
      <c r="S155" s="194"/>
      <c r="T155" s="19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90" t="s">
        <v>135</v>
      </c>
      <c r="AU155" s="190" t="s">
        <v>86</v>
      </c>
      <c r="AV155" s="13" t="s">
        <v>86</v>
      </c>
      <c r="AW155" s="13" t="s">
        <v>34</v>
      </c>
      <c r="AX155" s="13" t="s">
        <v>79</v>
      </c>
      <c r="AY155" s="190" t="s">
        <v>124</v>
      </c>
    </row>
    <row r="156" spans="1:51" s="13" customFormat="1" ht="12">
      <c r="A156" s="13"/>
      <c r="B156" s="189"/>
      <c r="C156" s="13"/>
      <c r="D156" s="184" t="s">
        <v>135</v>
      </c>
      <c r="E156" s="190" t="s">
        <v>1</v>
      </c>
      <c r="F156" s="191" t="s">
        <v>444</v>
      </c>
      <c r="G156" s="13"/>
      <c r="H156" s="190" t="s">
        <v>1</v>
      </c>
      <c r="I156" s="192"/>
      <c r="J156" s="13"/>
      <c r="K156" s="13"/>
      <c r="L156" s="189"/>
      <c r="M156" s="193"/>
      <c r="N156" s="194"/>
      <c r="O156" s="194"/>
      <c r="P156" s="194"/>
      <c r="Q156" s="194"/>
      <c r="R156" s="194"/>
      <c r="S156" s="194"/>
      <c r="T156" s="195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90" t="s">
        <v>135</v>
      </c>
      <c r="AU156" s="190" t="s">
        <v>86</v>
      </c>
      <c r="AV156" s="13" t="s">
        <v>86</v>
      </c>
      <c r="AW156" s="13" t="s">
        <v>34</v>
      </c>
      <c r="AX156" s="13" t="s">
        <v>79</v>
      </c>
      <c r="AY156" s="190" t="s">
        <v>124</v>
      </c>
    </row>
    <row r="157" spans="1:51" s="13" customFormat="1" ht="12">
      <c r="A157" s="13"/>
      <c r="B157" s="189"/>
      <c r="C157" s="13"/>
      <c r="D157" s="184" t="s">
        <v>135</v>
      </c>
      <c r="E157" s="190" t="s">
        <v>1</v>
      </c>
      <c r="F157" s="191" t="s">
        <v>445</v>
      </c>
      <c r="G157" s="13"/>
      <c r="H157" s="190" t="s">
        <v>1</v>
      </c>
      <c r="I157" s="192"/>
      <c r="J157" s="13"/>
      <c r="K157" s="13"/>
      <c r="L157" s="189"/>
      <c r="M157" s="193"/>
      <c r="N157" s="194"/>
      <c r="O157" s="194"/>
      <c r="P157" s="194"/>
      <c r="Q157" s="194"/>
      <c r="R157" s="194"/>
      <c r="S157" s="194"/>
      <c r="T157" s="195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0" t="s">
        <v>135</v>
      </c>
      <c r="AU157" s="190" t="s">
        <v>86</v>
      </c>
      <c r="AV157" s="13" t="s">
        <v>86</v>
      </c>
      <c r="AW157" s="13" t="s">
        <v>34</v>
      </c>
      <c r="AX157" s="13" t="s">
        <v>79</v>
      </c>
      <c r="AY157" s="190" t="s">
        <v>124</v>
      </c>
    </row>
    <row r="158" spans="1:51" s="14" customFormat="1" ht="12">
      <c r="A158" s="14"/>
      <c r="B158" s="196"/>
      <c r="C158" s="14"/>
      <c r="D158" s="184" t="s">
        <v>135</v>
      </c>
      <c r="E158" s="197" t="s">
        <v>1</v>
      </c>
      <c r="F158" s="198" t="s">
        <v>86</v>
      </c>
      <c r="G158" s="14"/>
      <c r="H158" s="199">
        <v>1</v>
      </c>
      <c r="I158" s="200"/>
      <c r="J158" s="14"/>
      <c r="K158" s="14"/>
      <c r="L158" s="196"/>
      <c r="M158" s="201"/>
      <c r="N158" s="202"/>
      <c r="O158" s="202"/>
      <c r="P158" s="202"/>
      <c r="Q158" s="202"/>
      <c r="R158" s="202"/>
      <c r="S158" s="202"/>
      <c r="T158" s="20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7" t="s">
        <v>135</v>
      </c>
      <c r="AU158" s="197" t="s">
        <v>86</v>
      </c>
      <c r="AV158" s="14" t="s">
        <v>88</v>
      </c>
      <c r="AW158" s="14" t="s">
        <v>34</v>
      </c>
      <c r="AX158" s="14" t="s">
        <v>86</v>
      </c>
      <c r="AY158" s="197" t="s">
        <v>124</v>
      </c>
    </row>
    <row r="159" spans="1:65" s="2" customFormat="1" ht="24.15" customHeight="1">
      <c r="A159" s="37"/>
      <c r="B159" s="170"/>
      <c r="C159" s="171" t="s">
        <v>176</v>
      </c>
      <c r="D159" s="171" t="s">
        <v>126</v>
      </c>
      <c r="E159" s="172" t="s">
        <v>446</v>
      </c>
      <c r="F159" s="173" t="s">
        <v>447</v>
      </c>
      <c r="G159" s="174" t="s">
        <v>404</v>
      </c>
      <c r="H159" s="175">
        <v>1</v>
      </c>
      <c r="I159" s="176"/>
      <c r="J159" s="177">
        <f>ROUND(I159*H159,2)</f>
        <v>0</v>
      </c>
      <c r="K159" s="173" t="s">
        <v>1</v>
      </c>
      <c r="L159" s="38"/>
      <c r="M159" s="178" t="s">
        <v>1</v>
      </c>
      <c r="N159" s="179" t="s">
        <v>44</v>
      </c>
      <c r="O159" s="76"/>
      <c r="P159" s="180">
        <f>O159*H159</f>
        <v>0</v>
      </c>
      <c r="Q159" s="180">
        <v>0</v>
      </c>
      <c r="R159" s="180">
        <f>Q159*H159</f>
        <v>0</v>
      </c>
      <c r="S159" s="180">
        <v>0</v>
      </c>
      <c r="T159" s="18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82" t="s">
        <v>405</v>
      </c>
      <c r="AT159" s="182" t="s">
        <v>126</v>
      </c>
      <c r="AU159" s="182" t="s">
        <v>86</v>
      </c>
      <c r="AY159" s="18" t="s">
        <v>124</v>
      </c>
      <c r="BE159" s="183">
        <f>IF(N159="základní",J159,0)</f>
        <v>0</v>
      </c>
      <c r="BF159" s="183">
        <f>IF(N159="snížená",J159,0)</f>
        <v>0</v>
      </c>
      <c r="BG159" s="183">
        <f>IF(N159="zákl. přenesená",J159,0)</f>
        <v>0</v>
      </c>
      <c r="BH159" s="183">
        <f>IF(N159="sníž. přenesená",J159,0)</f>
        <v>0</v>
      </c>
      <c r="BI159" s="183">
        <f>IF(N159="nulová",J159,0)</f>
        <v>0</v>
      </c>
      <c r="BJ159" s="18" t="s">
        <v>86</v>
      </c>
      <c r="BK159" s="183">
        <f>ROUND(I159*H159,2)</f>
        <v>0</v>
      </c>
      <c r="BL159" s="18" t="s">
        <v>405</v>
      </c>
      <c r="BM159" s="182" t="s">
        <v>225</v>
      </c>
    </row>
    <row r="160" spans="1:51" s="13" customFormat="1" ht="12">
      <c r="A160" s="13"/>
      <c r="B160" s="189"/>
      <c r="C160" s="13"/>
      <c r="D160" s="184" t="s">
        <v>135</v>
      </c>
      <c r="E160" s="190" t="s">
        <v>1</v>
      </c>
      <c r="F160" s="191" t="s">
        <v>448</v>
      </c>
      <c r="G160" s="13"/>
      <c r="H160" s="190" t="s">
        <v>1</v>
      </c>
      <c r="I160" s="192"/>
      <c r="J160" s="13"/>
      <c r="K160" s="13"/>
      <c r="L160" s="189"/>
      <c r="M160" s="193"/>
      <c r="N160" s="194"/>
      <c r="O160" s="194"/>
      <c r="P160" s="194"/>
      <c r="Q160" s="194"/>
      <c r="R160" s="194"/>
      <c r="S160" s="194"/>
      <c r="T160" s="195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90" t="s">
        <v>135</v>
      </c>
      <c r="AU160" s="190" t="s">
        <v>86</v>
      </c>
      <c r="AV160" s="13" t="s">
        <v>86</v>
      </c>
      <c r="AW160" s="13" t="s">
        <v>34</v>
      </c>
      <c r="AX160" s="13" t="s">
        <v>79</v>
      </c>
      <c r="AY160" s="190" t="s">
        <v>124</v>
      </c>
    </row>
    <row r="161" spans="1:51" s="14" customFormat="1" ht="12">
      <c r="A161" s="14"/>
      <c r="B161" s="196"/>
      <c r="C161" s="14"/>
      <c r="D161" s="184" t="s">
        <v>135</v>
      </c>
      <c r="E161" s="197" t="s">
        <v>1</v>
      </c>
      <c r="F161" s="198" t="s">
        <v>86</v>
      </c>
      <c r="G161" s="14"/>
      <c r="H161" s="199">
        <v>1</v>
      </c>
      <c r="I161" s="200"/>
      <c r="J161" s="14"/>
      <c r="K161" s="14"/>
      <c r="L161" s="196"/>
      <c r="M161" s="201"/>
      <c r="N161" s="202"/>
      <c r="O161" s="202"/>
      <c r="P161" s="202"/>
      <c r="Q161" s="202"/>
      <c r="R161" s="202"/>
      <c r="S161" s="202"/>
      <c r="T161" s="20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197" t="s">
        <v>135</v>
      </c>
      <c r="AU161" s="197" t="s">
        <v>86</v>
      </c>
      <c r="AV161" s="14" t="s">
        <v>88</v>
      </c>
      <c r="AW161" s="14" t="s">
        <v>34</v>
      </c>
      <c r="AX161" s="14" t="s">
        <v>86</v>
      </c>
      <c r="AY161" s="197" t="s">
        <v>124</v>
      </c>
    </row>
    <row r="162" spans="1:65" s="2" customFormat="1" ht="24.15" customHeight="1">
      <c r="A162" s="37"/>
      <c r="B162" s="170"/>
      <c r="C162" s="171" t="s">
        <v>184</v>
      </c>
      <c r="D162" s="171" t="s">
        <v>126</v>
      </c>
      <c r="E162" s="172" t="s">
        <v>449</v>
      </c>
      <c r="F162" s="173" t="s">
        <v>450</v>
      </c>
      <c r="G162" s="174" t="s">
        <v>404</v>
      </c>
      <c r="H162" s="175">
        <v>1</v>
      </c>
      <c r="I162" s="176"/>
      <c r="J162" s="177">
        <f>ROUND(I162*H162,2)</f>
        <v>0</v>
      </c>
      <c r="K162" s="173" t="s">
        <v>1</v>
      </c>
      <c r="L162" s="38"/>
      <c r="M162" s="178" t="s">
        <v>1</v>
      </c>
      <c r="N162" s="179" t="s">
        <v>44</v>
      </c>
      <c r="O162" s="76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82" t="s">
        <v>405</v>
      </c>
      <c r="AT162" s="182" t="s">
        <v>126</v>
      </c>
      <c r="AU162" s="182" t="s">
        <v>86</v>
      </c>
      <c r="AY162" s="18" t="s">
        <v>124</v>
      </c>
      <c r="BE162" s="183">
        <f>IF(N162="základní",J162,0)</f>
        <v>0</v>
      </c>
      <c r="BF162" s="183">
        <f>IF(N162="snížená",J162,0)</f>
        <v>0</v>
      </c>
      <c r="BG162" s="183">
        <f>IF(N162="zákl. přenesená",J162,0)</f>
        <v>0</v>
      </c>
      <c r="BH162" s="183">
        <f>IF(N162="sníž. přenesená",J162,0)</f>
        <v>0</v>
      </c>
      <c r="BI162" s="183">
        <f>IF(N162="nulová",J162,0)</f>
        <v>0</v>
      </c>
      <c r="BJ162" s="18" t="s">
        <v>86</v>
      </c>
      <c r="BK162" s="183">
        <f>ROUND(I162*H162,2)</f>
        <v>0</v>
      </c>
      <c r="BL162" s="18" t="s">
        <v>405</v>
      </c>
      <c r="BM162" s="182" t="s">
        <v>236</v>
      </c>
    </row>
    <row r="163" spans="1:51" s="13" customFormat="1" ht="12">
      <c r="A163" s="13"/>
      <c r="B163" s="189"/>
      <c r="C163" s="13"/>
      <c r="D163" s="184" t="s">
        <v>135</v>
      </c>
      <c r="E163" s="190" t="s">
        <v>1</v>
      </c>
      <c r="F163" s="191" t="s">
        <v>451</v>
      </c>
      <c r="G163" s="13"/>
      <c r="H163" s="190" t="s">
        <v>1</v>
      </c>
      <c r="I163" s="192"/>
      <c r="J163" s="13"/>
      <c r="K163" s="13"/>
      <c r="L163" s="189"/>
      <c r="M163" s="193"/>
      <c r="N163" s="194"/>
      <c r="O163" s="194"/>
      <c r="P163" s="194"/>
      <c r="Q163" s="194"/>
      <c r="R163" s="194"/>
      <c r="S163" s="194"/>
      <c r="T163" s="195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0" t="s">
        <v>135</v>
      </c>
      <c r="AU163" s="190" t="s">
        <v>86</v>
      </c>
      <c r="AV163" s="13" t="s">
        <v>86</v>
      </c>
      <c r="AW163" s="13" t="s">
        <v>34</v>
      </c>
      <c r="AX163" s="13" t="s">
        <v>79</v>
      </c>
      <c r="AY163" s="190" t="s">
        <v>124</v>
      </c>
    </row>
    <row r="164" spans="1:51" s="13" customFormat="1" ht="12">
      <c r="A164" s="13"/>
      <c r="B164" s="189"/>
      <c r="C164" s="13"/>
      <c r="D164" s="184" t="s">
        <v>135</v>
      </c>
      <c r="E164" s="190" t="s">
        <v>1</v>
      </c>
      <c r="F164" s="191" t="s">
        <v>452</v>
      </c>
      <c r="G164" s="13"/>
      <c r="H164" s="190" t="s">
        <v>1</v>
      </c>
      <c r="I164" s="192"/>
      <c r="J164" s="13"/>
      <c r="K164" s="13"/>
      <c r="L164" s="189"/>
      <c r="M164" s="193"/>
      <c r="N164" s="194"/>
      <c r="O164" s="194"/>
      <c r="P164" s="194"/>
      <c r="Q164" s="194"/>
      <c r="R164" s="194"/>
      <c r="S164" s="194"/>
      <c r="T164" s="19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90" t="s">
        <v>135</v>
      </c>
      <c r="AU164" s="190" t="s">
        <v>86</v>
      </c>
      <c r="AV164" s="13" t="s">
        <v>86</v>
      </c>
      <c r="AW164" s="13" t="s">
        <v>34</v>
      </c>
      <c r="AX164" s="13" t="s">
        <v>79</v>
      </c>
      <c r="AY164" s="190" t="s">
        <v>124</v>
      </c>
    </row>
    <row r="165" spans="1:51" s="14" customFormat="1" ht="12">
      <c r="A165" s="14"/>
      <c r="B165" s="196"/>
      <c r="C165" s="14"/>
      <c r="D165" s="184" t="s">
        <v>135</v>
      </c>
      <c r="E165" s="197" t="s">
        <v>1</v>
      </c>
      <c r="F165" s="198" t="s">
        <v>86</v>
      </c>
      <c r="G165" s="14"/>
      <c r="H165" s="199">
        <v>1</v>
      </c>
      <c r="I165" s="200"/>
      <c r="J165" s="14"/>
      <c r="K165" s="14"/>
      <c r="L165" s="196"/>
      <c r="M165" s="201"/>
      <c r="N165" s="202"/>
      <c r="O165" s="202"/>
      <c r="P165" s="202"/>
      <c r="Q165" s="202"/>
      <c r="R165" s="202"/>
      <c r="S165" s="202"/>
      <c r="T165" s="20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197" t="s">
        <v>135</v>
      </c>
      <c r="AU165" s="197" t="s">
        <v>86</v>
      </c>
      <c r="AV165" s="14" t="s">
        <v>88</v>
      </c>
      <c r="AW165" s="14" t="s">
        <v>34</v>
      </c>
      <c r="AX165" s="14" t="s">
        <v>86</v>
      </c>
      <c r="AY165" s="197" t="s">
        <v>124</v>
      </c>
    </row>
    <row r="166" spans="1:65" s="2" customFormat="1" ht="24.15" customHeight="1">
      <c r="A166" s="37"/>
      <c r="B166" s="170"/>
      <c r="C166" s="171" t="s">
        <v>189</v>
      </c>
      <c r="D166" s="171" t="s">
        <v>126</v>
      </c>
      <c r="E166" s="172" t="s">
        <v>453</v>
      </c>
      <c r="F166" s="173" t="s">
        <v>454</v>
      </c>
      <c r="G166" s="174" t="s">
        <v>404</v>
      </c>
      <c r="H166" s="175">
        <v>1</v>
      </c>
      <c r="I166" s="176"/>
      <c r="J166" s="177">
        <f>ROUND(I166*H166,2)</f>
        <v>0</v>
      </c>
      <c r="K166" s="173" t="s">
        <v>1</v>
      </c>
      <c r="L166" s="38"/>
      <c r="M166" s="178" t="s">
        <v>1</v>
      </c>
      <c r="N166" s="179" t="s">
        <v>44</v>
      </c>
      <c r="O166" s="76"/>
      <c r="P166" s="180">
        <f>O166*H166</f>
        <v>0</v>
      </c>
      <c r="Q166" s="180">
        <v>0</v>
      </c>
      <c r="R166" s="180">
        <f>Q166*H166</f>
        <v>0</v>
      </c>
      <c r="S166" s="180">
        <v>0</v>
      </c>
      <c r="T166" s="18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82" t="s">
        <v>405</v>
      </c>
      <c r="AT166" s="182" t="s">
        <v>126</v>
      </c>
      <c r="AU166" s="182" t="s">
        <v>86</v>
      </c>
      <c r="AY166" s="18" t="s">
        <v>124</v>
      </c>
      <c r="BE166" s="183">
        <f>IF(N166="základní",J166,0)</f>
        <v>0</v>
      </c>
      <c r="BF166" s="183">
        <f>IF(N166="snížená",J166,0)</f>
        <v>0</v>
      </c>
      <c r="BG166" s="183">
        <f>IF(N166="zákl. přenesená",J166,0)</f>
        <v>0</v>
      </c>
      <c r="BH166" s="183">
        <f>IF(N166="sníž. přenesená",J166,0)</f>
        <v>0</v>
      </c>
      <c r="BI166" s="183">
        <f>IF(N166="nulová",J166,0)</f>
        <v>0</v>
      </c>
      <c r="BJ166" s="18" t="s">
        <v>86</v>
      </c>
      <c r="BK166" s="183">
        <f>ROUND(I166*H166,2)</f>
        <v>0</v>
      </c>
      <c r="BL166" s="18" t="s">
        <v>405</v>
      </c>
      <c r="BM166" s="182" t="s">
        <v>249</v>
      </c>
    </row>
    <row r="167" spans="1:51" s="13" customFormat="1" ht="12">
      <c r="A167" s="13"/>
      <c r="B167" s="189"/>
      <c r="C167" s="13"/>
      <c r="D167" s="184" t="s">
        <v>135</v>
      </c>
      <c r="E167" s="190" t="s">
        <v>1</v>
      </c>
      <c r="F167" s="191" t="s">
        <v>455</v>
      </c>
      <c r="G167" s="13"/>
      <c r="H167" s="190" t="s">
        <v>1</v>
      </c>
      <c r="I167" s="192"/>
      <c r="J167" s="13"/>
      <c r="K167" s="13"/>
      <c r="L167" s="189"/>
      <c r="M167" s="193"/>
      <c r="N167" s="194"/>
      <c r="O167" s="194"/>
      <c r="P167" s="194"/>
      <c r="Q167" s="194"/>
      <c r="R167" s="194"/>
      <c r="S167" s="194"/>
      <c r="T167" s="195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0" t="s">
        <v>135</v>
      </c>
      <c r="AU167" s="190" t="s">
        <v>86</v>
      </c>
      <c r="AV167" s="13" t="s">
        <v>86</v>
      </c>
      <c r="AW167" s="13" t="s">
        <v>34</v>
      </c>
      <c r="AX167" s="13" t="s">
        <v>79</v>
      </c>
      <c r="AY167" s="190" t="s">
        <v>124</v>
      </c>
    </row>
    <row r="168" spans="1:51" s="13" customFormat="1" ht="12">
      <c r="A168" s="13"/>
      <c r="B168" s="189"/>
      <c r="C168" s="13"/>
      <c r="D168" s="184" t="s">
        <v>135</v>
      </c>
      <c r="E168" s="190" t="s">
        <v>1</v>
      </c>
      <c r="F168" s="191" t="s">
        <v>456</v>
      </c>
      <c r="G168" s="13"/>
      <c r="H168" s="190" t="s">
        <v>1</v>
      </c>
      <c r="I168" s="192"/>
      <c r="J168" s="13"/>
      <c r="K168" s="13"/>
      <c r="L168" s="189"/>
      <c r="M168" s="193"/>
      <c r="N168" s="194"/>
      <c r="O168" s="194"/>
      <c r="P168" s="194"/>
      <c r="Q168" s="194"/>
      <c r="R168" s="194"/>
      <c r="S168" s="194"/>
      <c r="T168" s="19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90" t="s">
        <v>135</v>
      </c>
      <c r="AU168" s="190" t="s">
        <v>86</v>
      </c>
      <c r="AV168" s="13" t="s">
        <v>86</v>
      </c>
      <c r="AW168" s="13" t="s">
        <v>34</v>
      </c>
      <c r="AX168" s="13" t="s">
        <v>79</v>
      </c>
      <c r="AY168" s="190" t="s">
        <v>124</v>
      </c>
    </row>
    <row r="169" spans="1:51" s="14" customFormat="1" ht="12">
      <c r="A169" s="14"/>
      <c r="B169" s="196"/>
      <c r="C169" s="14"/>
      <c r="D169" s="184" t="s">
        <v>135</v>
      </c>
      <c r="E169" s="197" t="s">
        <v>1</v>
      </c>
      <c r="F169" s="198" t="s">
        <v>86</v>
      </c>
      <c r="G169" s="14"/>
      <c r="H169" s="199">
        <v>1</v>
      </c>
      <c r="I169" s="200"/>
      <c r="J169" s="14"/>
      <c r="K169" s="14"/>
      <c r="L169" s="196"/>
      <c r="M169" s="201"/>
      <c r="N169" s="202"/>
      <c r="O169" s="202"/>
      <c r="P169" s="202"/>
      <c r="Q169" s="202"/>
      <c r="R169" s="202"/>
      <c r="S169" s="202"/>
      <c r="T169" s="20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7" t="s">
        <v>135</v>
      </c>
      <c r="AU169" s="197" t="s">
        <v>86</v>
      </c>
      <c r="AV169" s="14" t="s">
        <v>88</v>
      </c>
      <c r="AW169" s="14" t="s">
        <v>34</v>
      </c>
      <c r="AX169" s="14" t="s">
        <v>86</v>
      </c>
      <c r="AY169" s="197" t="s">
        <v>124</v>
      </c>
    </row>
    <row r="170" spans="1:65" s="2" customFormat="1" ht="16.5" customHeight="1">
      <c r="A170" s="37"/>
      <c r="B170" s="170"/>
      <c r="C170" s="171" t="s">
        <v>195</v>
      </c>
      <c r="D170" s="171" t="s">
        <v>126</v>
      </c>
      <c r="E170" s="172" t="s">
        <v>457</v>
      </c>
      <c r="F170" s="173" t="s">
        <v>458</v>
      </c>
      <c r="G170" s="174" t="s">
        <v>129</v>
      </c>
      <c r="H170" s="175">
        <v>1</v>
      </c>
      <c r="I170" s="176"/>
      <c r="J170" s="177">
        <f>ROUND(I170*H170,2)</f>
        <v>0</v>
      </c>
      <c r="K170" s="173" t="s">
        <v>1</v>
      </c>
      <c r="L170" s="38"/>
      <c r="M170" s="178" t="s">
        <v>1</v>
      </c>
      <c r="N170" s="179" t="s">
        <v>44</v>
      </c>
      <c r="O170" s="76"/>
      <c r="P170" s="180">
        <f>O170*H170</f>
        <v>0</v>
      </c>
      <c r="Q170" s="180">
        <v>0</v>
      </c>
      <c r="R170" s="180">
        <f>Q170*H170</f>
        <v>0</v>
      </c>
      <c r="S170" s="180">
        <v>0</v>
      </c>
      <c r="T170" s="18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82" t="s">
        <v>405</v>
      </c>
      <c r="AT170" s="182" t="s">
        <v>126</v>
      </c>
      <c r="AU170" s="182" t="s">
        <v>86</v>
      </c>
      <c r="AY170" s="18" t="s">
        <v>124</v>
      </c>
      <c r="BE170" s="183">
        <f>IF(N170="základní",J170,0)</f>
        <v>0</v>
      </c>
      <c r="BF170" s="183">
        <f>IF(N170="snížená",J170,0)</f>
        <v>0</v>
      </c>
      <c r="BG170" s="183">
        <f>IF(N170="zákl. přenesená",J170,0)</f>
        <v>0</v>
      </c>
      <c r="BH170" s="183">
        <f>IF(N170="sníž. přenesená",J170,0)</f>
        <v>0</v>
      </c>
      <c r="BI170" s="183">
        <f>IF(N170="nulová",J170,0)</f>
        <v>0</v>
      </c>
      <c r="BJ170" s="18" t="s">
        <v>86</v>
      </c>
      <c r="BK170" s="183">
        <f>ROUND(I170*H170,2)</f>
        <v>0</v>
      </c>
      <c r="BL170" s="18" t="s">
        <v>405</v>
      </c>
      <c r="BM170" s="182" t="s">
        <v>257</v>
      </c>
    </row>
    <row r="171" spans="1:51" s="13" customFormat="1" ht="12">
      <c r="A171" s="13"/>
      <c r="B171" s="189"/>
      <c r="C171" s="13"/>
      <c r="D171" s="184" t="s">
        <v>135</v>
      </c>
      <c r="E171" s="190" t="s">
        <v>1</v>
      </c>
      <c r="F171" s="191" t="s">
        <v>459</v>
      </c>
      <c r="G171" s="13"/>
      <c r="H171" s="190" t="s">
        <v>1</v>
      </c>
      <c r="I171" s="192"/>
      <c r="J171" s="13"/>
      <c r="K171" s="13"/>
      <c r="L171" s="189"/>
      <c r="M171" s="193"/>
      <c r="N171" s="194"/>
      <c r="O171" s="194"/>
      <c r="P171" s="194"/>
      <c r="Q171" s="194"/>
      <c r="R171" s="194"/>
      <c r="S171" s="194"/>
      <c r="T171" s="19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190" t="s">
        <v>135</v>
      </c>
      <c r="AU171" s="190" t="s">
        <v>86</v>
      </c>
      <c r="AV171" s="13" t="s">
        <v>86</v>
      </c>
      <c r="AW171" s="13" t="s">
        <v>34</v>
      </c>
      <c r="AX171" s="13" t="s">
        <v>79</v>
      </c>
      <c r="AY171" s="190" t="s">
        <v>124</v>
      </c>
    </row>
    <row r="172" spans="1:51" s="13" customFormat="1" ht="12">
      <c r="A172" s="13"/>
      <c r="B172" s="189"/>
      <c r="C172" s="13"/>
      <c r="D172" s="184" t="s">
        <v>135</v>
      </c>
      <c r="E172" s="190" t="s">
        <v>1</v>
      </c>
      <c r="F172" s="191" t="s">
        <v>460</v>
      </c>
      <c r="G172" s="13"/>
      <c r="H172" s="190" t="s">
        <v>1</v>
      </c>
      <c r="I172" s="192"/>
      <c r="J172" s="13"/>
      <c r="K172" s="13"/>
      <c r="L172" s="189"/>
      <c r="M172" s="193"/>
      <c r="N172" s="194"/>
      <c r="O172" s="194"/>
      <c r="P172" s="194"/>
      <c r="Q172" s="194"/>
      <c r="R172" s="194"/>
      <c r="S172" s="194"/>
      <c r="T172" s="19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90" t="s">
        <v>135</v>
      </c>
      <c r="AU172" s="190" t="s">
        <v>86</v>
      </c>
      <c r="AV172" s="13" t="s">
        <v>86</v>
      </c>
      <c r="AW172" s="13" t="s">
        <v>34</v>
      </c>
      <c r="AX172" s="13" t="s">
        <v>79</v>
      </c>
      <c r="AY172" s="190" t="s">
        <v>124</v>
      </c>
    </row>
    <row r="173" spans="1:51" s="13" customFormat="1" ht="12">
      <c r="A173" s="13"/>
      <c r="B173" s="189"/>
      <c r="C173" s="13"/>
      <c r="D173" s="184" t="s">
        <v>135</v>
      </c>
      <c r="E173" s="190" t="s">
        <v>1</v>
      </c>
      <c r="F173" s="191" t="s">
        <v>461</v>
      </c>
      <c r="G173" s="13"/>
      <c r="H173" s="190" t="s">
        <v>1</v>
      </c>
      <c r="I173" s="192"/>
      <c r="J173" s="13"/>
      <c r="K173" s="13"/>
      <c r="L173" s="189"/>
      <c r="M173" s="193"/>
      <c r="N173" s="194"/>
      <c r="O173" s="194"/>
      <c r="P173" s="194"/>
      <c r="Q173" s="194"/>
      <c r="R173" s="194"/>
      <c r="S173" s="194"/>
      <c r="T173" s="195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0" t="s">
        <v>135</v>
      </c>
      <c r="AU173" s="190" t="s">
        <v>86</v>
      </c>
      <c r="AV173" s="13" t="s">
        <v>86</v>
      </c>
      <c r="AW173" s="13" t="s">
        <v>34</v>
      </c>
      <c r="AX173" s="13" t="s">
        <v>79</v>
      </c>
      <c r="AY173" s="190" t="s">
        <v>124</v>
      </c>
    </row>
    <row r="174" spans="1:51" s="14" customFormat="1" ht="12">
      <c r="A174" s="14"/>
      <c r="B174" s="196"/>
      <c r="C174" s="14"/>
      <c r="D174" s="184" t="s">
        <v>135</v>
      </c>
      <c r="E174" s="197" t="s">
        <v>1</v>
      </c>
      <c r="F174" s="198" t="s">
        <v>86</v>
      </c>
      <c r="G174" s="14"/>
      <c r="H174" s="199">
        <v>1</v>
      </c>
      <c r="I174" s="200"/>
      <c r="J174" s="14"/>
      <c r="K174" s="14"/>
      <c r="L174" s="196"/>
      <c r="M174" s="201"/>
      <c r="N174" s="202"/>
      <c r="O174" s="202"/>
      <c r="P174" s="202"/>
      <c r="Q174" s="202"/>
      <c r="R174" s="202"/>
      <c r="S174" s="202"/>
      <c r="T174" s="20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197" t="s">
        <v>135</v>
      </c>
      <c r="AU174" s="197" t="s">
        <v>86</v>
      </c>
      <c r="AV174" s="14" t="s">
        <v>88</v>
      </c>
      <c r="AW174" s="14" t="s">
        <v>34</v>
      </c>
      <c r="AX174" s="14" t="s">
        <v>86</v>
      </c>
      <c r="AY174" s="197" t="s">
        <v>124</v>
      </c>
    </row>
    <row r="175" spans="1:65" s="2" customFormat="1" ht="12">
      <c r="A175" s="37"/>
      <c r="B175" s="170"/>
      <c r="C175" s="171" t="s">
        <v>202</v>
      </c>
      <c r="D175" s="171" t="s">
        <v>126</v>
      </c>
      <c r="E175" s="172" t="s">
        <v>462</v>
      </c>
      <c r="F175" s="173" t="s">
        <v>463</v>
      </c>
      <c r="G175" s="174" t="s">
        <v>404</v>
      </c>
      <c r="H175" s="175">
        <v>1</v>
      </c>
      <c r="I175" s="176"/>
      <c r="J175" s="177">
        <f>ROUND(I175*H175,2)</f>
        <v>0</v>
      </c>
      <c r="K175" s="173" t="s">
        <v>1</v>
      </c>
      <c r="L175" s="38"/>
      <c r="M175" s="178" t="s">
        <v>1</v>
      </c>
      <c r="N175" s="179" t="s">
        <v>44</v>
      </c>
      <c r="O175" s="76"/>
      <c r="P175" s="180">
        <f>O175*H175</f>
        <v>0</v>
      </c>
      <c r="Q175" s="180">
        <v>0</v>
      </c>
      <c r="R175" s="180">
        <f>Q175*H175</f>
        <v>0</v>
      </c>
      <c r="S175" s="180">
        <v>0</v>
      </c>
      <c r="T175" s="18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82" t="s">
        <v>405</v>
      </c>
      <c r="AT175" s="182" t="s">
        <v>126</v>
      </c>
      <c r="AU175" s="182" t="s">
        <v>86</v>
      </c>
      <c r="AY175" s="18" t="s">
        <v>124</v>
      </c>
      <c r="BE175" s="183">
        <f>IF(N175="základní",J175,0)</f>
        <v>0</v>
      </c>
      <c r="BF175" s="183">
        <f>IF(N175="snížená",J175,0)</f>
        <v>0</v>
      </c>
      <c r="BG175" s="183">
        <f>IF(N175="zákl. přenesená",J175,0)</f>
        <v>0</v>
      </c>
      <c r="BH175" s="183">
        <f>IF(N175="sníž. přenesená",J175,0)</f>
        <v>0</v>
      </c>
      <c r="BI175" s="183">
        <f>IF(N175="nulová",J175,0)</f>
        <v>0</v>
      </c>
      <c r="BJ175" s="18" t="s">
        <v>86</v>
      </c>
      <c r="BK175" s="183">
        <f>ROUND(I175*H175,2)</f>
        <v>0</v>
      </c>
      <c r="BL175" s="18" t="s">
        <v>405</v>
      </c>
      <c r="BM175" s="182" t="s">
        <v>265</v>
      </c>
    </row>
    <row r="176" spans="1:51" s="13" customFormat="1" ht="12">
      <c r="A176" s="13"/>
      <c r="B176" s="189"/>
      <c r="C176" s="13"/>
      <c r="D176" s="184" t="s">
        <v>135</v>
      </c>
      <c r="E176" s="190" t="s">
        <v>1</v>
      </c>
      <c r="F176" s="191" t="s">
        <v>464</v>
      </c>
      <c r="G176" s="13"/>
      <c r="H176" s="190" t="s">
        <v>1</v>
      </c>
      <c r="I176" s="192"/>
      <c r="J176" s="13"/>
      <c r="K176" s="13"/>
      <c r="L176" s="189"/>
      <c r="M176" s="193"/>
      <c r="N176" s="194"/>
      <c r="O176" s="194"/>
      <c r="P176" s="194"/>
      <c r="Q176" s="194"/>
      <c r="R176" s="194"/>
      <c r="S176" s="194"/>
      <c r="T176" s="19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0" t="s">
        <v>135</v>
      </c>
      <c r="AU176" s="190" t="s">
        <v>86</v>
      </c>
      <c r="AV176" s="13" t="s">
        <v>86</v>
      </c>
      <c r="AW176" s="13" t="s">
        <v>34</v>
      </c>
      <c r="AX176" s="13" t="s">
        <v>79</v>
      </c>
      <c r="AY176" s="190" t="s">
        <v>124</v>
      </c>
    </row>
    <row r="177" spans="1:51" s="14" customFormat="1" ht="12">
      <c r="A177" s="14"/>
      <c r="B177" s="196"/>
      <c r="C177" s="14"/>
      <c r="D177" s="184" t="s">
        <v>135</v>
      </c>
      <c r="E177" s="197" t="s">
        <v>1</v>
      </c>
      <c r="F177" s="198" t="s">
        <v>86</v>
      </c>
      <c r="G177" s="14"/>
      <c r="H177" s="199">
        <v>1</v>
      </c>
      <c r="I177" s="200"/>
      <c r="J177" s="14"/>
      <c r="K177" s="14"/>
      <c r="L177" s="196"/>
      <c r="M177" s="201"/>
      <c r="N177" s="202"/>
      <c r="O177" s="202"/>
      <c r="P177" s="202"/>
      <c r="Q177" s="202"/>
      <c r="R177" s="202"/>
      <c r="S177" s="202"/>
      <c r="T177" s="20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197" t="s">
        <v>135</v>
      </c>
      <c r="AU177" s="197" t="s">
        <v>86</v>
      </c>
      <c r="AV177" s="14" t="s">
        <v>88</v>
      </c>
      <c r="AW177" s="14" t="s">
        <v>34</v>
      </c>
      <c r="AX177" s="14" t="s">
        <v>86</v>
      </c>
      <c r="AY177" s="197" t="s">
        <v>124</v>
      </c>
    </row>
    <row r="178" spans="1:65" s="2" customFormat="1" ht="24.15" customHeight="1">
      <c r="A178" s="37"/>
      <c r="B178" s="170"/>
      <c r="C178" s="171" t="s">
        <v>208</v>
      </c>
      <c r="D178" s="171" t="s">
        <v>126</v>
      </c>
      <c r="E178" s="172" t="s">
        <v>465</v>
      </c>
      <c r="F178" s="173" t="s">
        <v>466</v>
      </c>
      <c r="G178" s="174" t="s">
        <v>404</v>
      </c>
      <c r="H178" s="175">
        <v>1</v>
      </c>
      <c r="I178" s="176"/>
      <c r="J178" s="177">
        <f>ROUND(I178*H178,2)</f>
        <v>0</v>
      </c>
      <c r="K178" s="173" t="s">
        <v>1</v>
      </c>
      <c r="L178" s="38"/>
      <c r="M178" s="178" t="s">
        <v>1</v>
      </c>
      <c r="N178" s="179" t="s">
        <v>44</v>
      </c>
      <c r="O178" s="76"/>
      <c r="P178" s="180">
        <f>O178*H178</f>
        <v>0</v>
      </c>
      <c r="Q178" s="180">
        <v>0</v>
      </c>
      <c r="R178" s="180">
        <f>Q178*H178</f>
        <v>0</v>
      </c>
      <c r="S178" s="180">
        <v>0</v>
      </c>
      <c r="T178" s="18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82" t="s">
        <v>405</v>
      </c>
      <c r="AT178" s="182" t="s">
        <v>126</v>
      </c>
      <c r="AU178" s="182" t="s">
        <v>86</v>
      </c>
      <c r="AY178" s="18" t="s">
        <v>124</v>
      </c>
      <c r="BE178" s="183">
        <f>IF(N178="základní",J178,0)</f>
        <v>0</v>
      </c>
      <c r="BF178" s="183">
        <f>IF(N178="snížená",J178,0)</f>
        <v>0</v>
      </c>
      <c r="BG178" s="183">
        <f>IF(N178="zákl. přenesená",J178,0)</f>
        <v>0</v>
      </c>
      <c r="BH178" s="183">
        <f>IF(N178="sníž. přenesená",J178,0)</f>
        <v>0</v>
      </c>
      <c r="BI178" s="183">
        <f>IF(N178="nulová",J178,0)</f>
        <v>0</v>
      </c>
      <c r="BJ178" s="18" t="s">
        <v>86</v>
      </c>
      <c r="BK178" s="183">
        <f>ROUND(I178*H178,2)</f>
        <v>0</v>
      </c>
      <c r="BL178" s="18" t="s">
        <v>405</v>
      </c>
      <c r="BM178" s="182" t="s">
        <v>274</v>
      </c>
    </row>
    <row r="179" spans="1:51" s="13" customFormat="1" ht="12">
      <c r="A179" s="13"/>
      <c r="B179" s="189"/>
      <c r="C179" s="13"/>
      <c r="D179" s="184" t="s">
        <v>135</v>
      </c>
      <c r="E179" s="190" t="s">
        <v>1</v>
      </c>
      <c r="F179" s="191" t="s">
        <v>467</v>
      </c>
      <c r="G179" s="13"/>
      <c r="H179" s="190" t="s">
        <v>1</v>
      </c>
      <c r="I179" s="192"/>
      <c r="J179" s="13"/>
      <c r="K179" s="13"/>
      <c r="L179" s="189"/>
      <c r="M179" s="193"/>
      <c r="N179" s="194"/>
      <c r="O179" s="194"/>
      <c r="P179" s="194"/>
      <c r="Q179" s="194"/>
      <c r="R179" s="194"/>
      <c r="S179" s="194"/>
      <c r="T179" s="19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90" t="s">
        <v>135</v>
      </c>
      <c r="AU179" s="190" t="s">
        <v>86</v>
      </c>
      <c r="AV179" s="13" t="s">
        <v>86</v>
      </c>
      <c r="AW179" s="13" t="s">
        <v>34</v>
      </c>
      <c r="AX179" s="13" t="s">
        <v>79</v>
      </c>
      <c r="AY179" s="190" t="s">
        <v>124</v>
      </c>
    </row>
    <row r="180" spans="1:51" s="14" customFormat="1" ht="12">
      <c r="A180" s="14"/>
      <c r="B180" s="196"/>
      <c r="C180" s="14"/>
      <c r="D180" s="184" t="s">
        <v>135</v>
      </c>
      <c r="E180" s="197" t="s">
        <v>1</v>
      </c>
      <c r="F180" s="198" t="s">
        <v>86</v>
      </c>
      <c r="G180" s="14"/>
      <c r="H180" s="199">
        <v>1</v>
      </c>
      <c r="I180" s="200"/>
      <c r="J180" s="14"/>
      <c r="K180" s="14"/>
      <c r="L180" s="196"/>
      <c r="M180" s="201"/>
      <c r="N180" s="202"/>
      <c r="O180" s="202"/>
      <c r="P180" s="202"/>
      <c r="Q180" s="202"/>
      <c r="R180" s="202"/>
      <c r="S180" s="202"/>
      <c r="T180" s="20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97" t="s">
        <v>135</v>
      </c>
      <c r="AU180" s="197" t="s">
        <v>86</v>
      </c>
      <c r="AV180" s="14" t="s">
        <v>88</v>
      </c>
      <c r="AW180" s="14" t="s">
        <v>34</v>
      </c>
      <c r="AX180" s="14" t="s">
        <v>86</v>
      </c>
      <c r="AY180" s="197" t="s">
        <v>124</v>
      </c>
    </row>
    <row r="181" spans="1:65" s="2" customFormat="1" ht="16.5" customHeight="1">
      <c r="A181" s="37"/>
      <c r="B181" s="170"/>
      <c r="C181" s="171" t="s">
        <v>215</v>
      </c>
      <c r="D181" s="171" t="s">
        <v>126</v>
      </c>
      <c r="E181" s="172" t="s">
        <v>468</v>
      </c>
      <c r="F181" s="173" t="s">
        <v>469</v>
      </c>
      <c r="G181" s="174" t="s">
        <v>470</v>
      </c>
      <c r="H181" s="175">
        <v>1</v>
      </c>
      <c r="I181" s="176"/>
      <c r="J181" s="177">
        <f>ROUND(I181*H181,2)</f>
        <v>0</v>
      </c>
      <c r="K181" s="173" t="s">
        <v>1</v>
      </c>
      <c r="L181" s="38"/>
      <c r="M181" s="178" t="s">
        <v>1</v>
      </c>
      <c r="N181" s="179" t="s">
        <v>44</v>
      </c>
      <c r="O181" s="76"/>
      <c r="P181" s="180">
        <f>O181*H181</f>
        <v>0</v>
      </c>
      <c r="Q181" s="180">
        <v>0</v>
      </c>
      <c r="R181" s="180">
        <f>Q181*H181</f>
        <v>0</v>
      </c>
      <c r="S181" s="180">
        <v>0</v>
      </c>
      <c r="T181" s="18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82" t="s">
        <v>405</v>
      </c>
      <c r="AT181" s="182" t="s">
        <v>126</v>
      </c>
      <c r="AU181" s="182" t="s">
        <v>86</v>
      </c>
      <c r="AY181" s="18" t="s">
        <v>124</v>
      </c>
      <c r="BE181" s="183">
        <f>IF(N181="základní",J181,0)</f>
        <v>0</v>
      </c>
      <c r="BF181" s="183">
        <f>IF(N181="snížená",J181,0)</f>
        <v>0</v>
      </c>
      <c r="BG181" s="183">
        <f>IF(N181="zákl. přenesená",J181,0)</f>
        <v>0</v>
      </c>
      <c r="BH181" s="183">
        <f>IF(N181="sníž. přenesená",J181,0)</f>
        <v>0</v>
      </c>
      <c r="BI181" s="183">
        <f>IF(N181="nulová",J181,0)</f>
        <v>0</v>
      </c>
      <c r="BJ181" s="18" t="s">
        <v>86</v>
      </c>
      <c r="BK181" s="183">
        <f>ROUND(I181*H181,2)</f>
        <v>0</v>
      </c>
      <c r="BL181" s="18" t="s">
        <v>405</v>
      </c>
      <c r="BM181" s="182" t="s">
        <v>285</v>
      </c>
    </row>
    <row r="182" spans="1:51" s="13" customFormat="1" ht="12">
      <c r="A182" s="13"/>
      <c r="B182" s="189"/>
      <c r="C182" s="13"/>
      <c r="D182" s="184" t="s">
        <v>135</v>
      </c>
      <c r="E182" s="190" t="s">
        <v>1</v>
      </c>
      <c r="F182" s="191" t="s">
        <v>471</v>
      </c>
      <c r="G182" s="13"/>
      <c r="H182" s="190" t="s">
        <v>1</v>
      </c>
      <c r="I182" s="192"/>
      <c r="J182" s="13"/>
      <c r="K182" s="13"/>
      <c r="L182" s="189"/>
      <c r="M182" s="193"/>
      <c r="N182" s="194"/>
      <c r="O182" s="194"/>
      <c r="P182" s="194"/>
      <c r="Q182" s="194"/>
      <c r="R182" s="194"/>
      <c r="S182" s="194"/>
      <c r="T182" s="195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90" t="s">
        <v>135</v>
      </c>
      <c r="AU182" s="190" t="s">
        <v>86</v>
      </c>
      <c r="AV182" s="13" t="s">
        <v>86</v>
      </c>
      <c r="AW182" s="13" t="s">
        <v>34</v>
      </c>
      <c r="AX182" s="13" t="s">
        <v>79</v>
      </c>
      <c r="AY182" s="190" t="s">
        <v>124</v>
      </c>
    </row>
    <row r="183" spans="1:51" s="14" customFormat="1" ht="12">
      <c r="A183" s="14"/>
      <c r="B183" s="196"/>
      <c r="C183" s="14"/>
      <c r="D183" s="184" t="s">
        <v>135</v>
      </c>
      <c r="E183" s="197" t="s">
        <v>1</v>
      </c>
      <c r="F183" s="198" t="s">
        <v>86</v>
      </c>
      <c r="G183" s="14"/>
      <c r="H183" s="199">
        <v>1</v>
      </c>
      <c r="I183" s="200"/>
      <c r="J183" s="14"/>
      <c r="K183" s="14"/>
      <c r="L183" s="196"/>
      <c r="M183" s="227"/>
      <c r="N183" s="228"/>
      <c r="O183" s="228"/>
      <c r="P183" s="228"/>
      <c r="Q183" s="228"/>
      <c r="R183" s="228"/>
      <c r="S183" s="228"/>
      <c r="T183" s="229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97" t="s">
        <v>135</v>
      </c>
      <c r="AU183" s="197" t="s">
        <v>86</v>
      </c>
      <c r="AV183" s="14" t="s">
        <v>88</v>
      </c>
      <c r="AW183" s="14" t="s">
        <v>34</v>
      </c>
      <c r="AX183" s="14" t="s">
        <v>86</v>
      </c>
      <c r="AY183" s="197" t="s">
        <v>124</v>
      </c>
    </row>
    <row r="184" spans="1:31" s="2" customFormat="1" ht="6.95" customHeight="1">
      <c r="A184" s="37"/>
      <c r="B184" s="59"/>
      <c r="C184" s="60"/>
      <c r="D184" s="60"/>
      <c r="E184" s="60"/>
      <c r="F184" s="60"/>
      <c r="G184" s="60"/>
      <c r="H184" s="60"/>
      <c r="I184" s="60"/>
      <c r="J184" s="60"/>
      <c r="K184" s="60"/>
      <c r="L184" s="38"/>
      <c r="M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</row>
  </sheetData>
  <autoFilter ref="C117:K183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Roman Barta</cp:lastModifiedBy>
  <dcterms:created xsi:type="dcterms:W3CDTF">2024-04-02T06:24:20Z</dcterms:created>
  <dcterms:modified xsi:type="dcterms:W3CDTF">2024-04-02T06:24:22Z</dcterms:modified>
  <cp:category/>
  <cp:version/>
  <cp:contentType/>
  <cp:contentStatus/>
</cp:coreProperties>
</file>