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azky kamery\Kamery_Jundrov\PD_DPS\"/>
    </mc:Choice>
  </mc:AlternateContent>
  <xr:revisionPtr revIDLastSave="0" documentId="13_ncr:1_{DC2E6807-D68E-4556-94A6-1286C51E3ECA}" xr6:coauthVersionLast="47" xr6:coauthVersionMax="47" xr10:uidLastSave="{00000000-0000-0000-0000-000000000000}"/>
  <bookViews>
    <workbookView xWindow="4425" yWindow="360" windowWidth="30915" windowHeight="193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Pol'!$A$1:$V$135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2" l="1"/>
  <c r="G61" i="12"/>
  <c r="G69" i="12"/>
  <c r="G68" i="12"/>
  <c r="G62" i="12"/>
  <c r="G77" i="12"/>
  <c r="G76" i="12"/>
  <c r="G75" i="12"/>
  <c r="G43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8" i="12"/>
  <c r="G46" i="12"/>
  <c r="G51" i="12"/>
  <c r="G50" i="12"/>
  <c r="G49" i="12"/>
  <c r="G70" i="12"/>
  <c r="G71" i="12"/>
  <c r="G52" i="12"/>
  <c r="G53" i="12"/>
  <c r="G54" i="12"/>
  <c r="G55" i="12"/>
  <c r="G56" i="12"/>
  <c r="G57" i="12"/>
  <c r="G58" i="12"/>
  <c r="G59" i="12"/>
  <c r="G60" i="12"/>
  <c r="G63" i="12"/>
  <c r="G64" i="12"/>
  <c r="G65" i="12"/>
  <c r="G47" i="12"/>
  <c r="G48" i="12"/>
  <c r="G78" i="12"/>
  <c r="G72" i="12" l="1"/>
  <c r="G67" i="12"/>
  <c r="G66" i="12" s="1"/>
  <c r="G44" i="12"/>
  <c r="G42" i="12" s="1"/>
  <c r="G45" i="12"/>
  <c r="G7" i="12"/>
  <c r="G79" i="12"/>
  <c r="G73" i="12" s="1"/>
  <c r="G80" i="12"/>
  <c r="G74" i="12"/>
  <c r="G106" i="12"/>
  <c r="G107" i="12"/>
  <c r="G108" i="12"/>
  <c r="G109" i="12"/>
  <c r="G110" i="12"/>
  <c r="G111" i="12"/>
  <c r="G112" i="12"/>
  <c r="G113" i="12"/>
  <c r="G114" i="12"/>
  <c r="G105" i="12"/>
  <c r="G117" i="12"/>
  <c r="G118" i="12"/>
  <c r="G119" i="12"/>
  <c r="G116" i="12"/>
  <c r="G122" i="12"/>
  <c r="G123" i="12"/>
  <c r="G124" i="12"/>
  <c r="G125" i="12"/>
  <c r="G126" i="12"/>
  <c r="G127" i="12"/>
  <c r="G128" i="12"/>
  <c r="G131" i="12"/>
  <c r="G132" i="12"/>
  <c r="G133" i="12"/>
  <c r="G134" i="12"/>
  <c r="G135" i="12"/>
  <c r="G136" i="12"/>
  <c r="G137" i="12"/>
  <c r="G138" i="12"/>
  <c r="G130" i="12"/>
  <c r="I64" i="1" l="1"/>
  <c r="G129" i="12"/>
  <c r="G121" i="12"/>
  <c r="G120" i="12" s="1"/>
  <c r="G82" i="12"/>
  <c r="G81" i="12" s="1"/>
  <c r="H32" i="1" l="1"/>
  <c r="I63" i="1" l="1"/>
  <c r="I68" i="1" l="1"/>
  <c r="M17" i="12" l="1"/>
  <c r="U132" i="12"/>
  <c r="Q132" i="12"/>
  <c r="O132" i="12"/>
  <c r="K132" i="12"/>
  <c r="I132" i="12"/>
  <c r="M132" i="12"/>
  <c r="U131" i="12"/>
  <c r="Q131" i="12"/>
  <c r="O131" i="12"/>
  <c r="K131" i="12"/>
  <c r="I131" i="12"/>
  <c r="M131" i="12"/>
  <c r="U130" i="12"/>
  <c r="Q130" i="12"/>
  <c r="O130" i="12"/>
  <c r="K130" i="12"/>
  <c r="I130" i="12"/>
  <c r="M130" i="12"/>
  <c r="U128" i="12"/>
  <c r="Q128" i="12"/>
  <c r="O128" i="12"/>
  <c r="K128" i="12"/>
  <c r="I128" i="12"/>
  <c r="U122" i="12"/>
  <c r="Q122" i="12"/>
  <c r="O122" i="12"/>
  <c r="K122" i="12"/>
  <c r="I122" i="12"/>
  <c r="M122" i="12"/>
  <c r="U121" i="12"/>
  <c r="Q121" i="12"/>
  <c r="O121" i="12"/>
  <c r="K121" i="12"/>
  <c r="I121" i="12"/>
  <c r="U119" i="12"/>
  <c r="Q119" i="12"/>
  <c r="O119" i="12"/>
  <c r="K119" i="12"/>
  <c r="I119" i="12"/>
  <c r="M119" i="12"/>
  <c r="U118" i="12"/>
  <c r="Q118" i="12"/>
  <c r="O118" i="12"/>
  <c r="K118" i="12"/>
  <c r="I118" i="12"/>
  <c r="M118" i="12"/>
  <c r="U117" i="12"/>
  <c r="Q117" i="12"/>
  <c r="O117" i="12"/>
  <c r="K117" i="12"/>
  <c r="I117" i="12"/>
  <c r="M117" i="12"/>
  <c r="U116" i="12"/>
  <c r="Q116" i="12"/>
  <c r="O116" i="12"/>
  <c r="K116" i="12"/>
  <c r="I116" i="12"/>
  <c r="U114" i="12"/>
  <c r="Q114" i="12"/>
  <c r="O114" i="12"/>
  <c r="K114" i="12"/>
  <c r="I114" i="12"/>
  <c r="M114" i="12"/>
  <c r="U113" i="12"/>
  <c r="Q113" i="12"/>
  <c r="O113" i="12"/>
  <c r="K113" i="12"/>
  <c r="I113" i="12"/>
  <c r="M113" i="12"/>
  <c r="U82" i="12"/>
  <c r="Q82" i="12"/>
  <c r="O82" i="12"/>
  <c r="K82" i="12"/>
  <c r="I82" i="12"/>
  <c r="U43" i="12"/>
  <c r="Q43" i="12"/>
  <c r="O43" i="12"/>
  <c r="K43" i="12"/>
  <c r="I43" i="12"/>
  <c r="U17" i="12"/>
  <c r="Q17" i="12"/>
  <c r="O17" i="12"/>
  <c r="K17" i="12"/>
  <c r="I17" i="12"/>
  <c r="U9" i="12"/>
  <c r="Q9" i="12"/>
  <c r="O9" i="12"/>
  <c r="K9" i="12"/>
  <c r="I9" i="12"/>
  <c r="U8" i="12"/>
  <c r="Q8" i="12"/>
  <c r="O8" i="12"/>
  <c r="K8" i="12"/>
  <c r="I8" i="12"/>
  <c r="G115" i="12" l="1"/>
  <c r="I65" i="1"/>
  <c r="M128" i="12"/>
  <c r="I62" i="1"/>
  <c r="M121" i="12"/>
  <c r="M43" i="12"/>
  <c r="M42" i="12" s="1"/>
  <c r="I61" i="1"/>
  <c r="M9" i="12"/>
  <c r="M8" i="12"/>
  <c r="K129" i="12"/>
  <c r="I120" i="12"/>
  <c r="U120" i="12"/>
  <c r="I129" i="12"/>
  <c r="O129" i="12"/>
  <c r="O42" i="12"/>
  <c r="O115" i="12"/>
  <c r="Q129" i="12"/>
  <c r="Q81" i="12"/>
  <c r="M116" i="12"/>
  <c r="M115" i="12" s="1"/>
  <c r="K120" i="12"/>
  <c r="U115" i="12"/>
  <c r="I81" i="12"/>
  <c r="U81" i="12"/>
  <c r="K115" i="12"/>
  <c r="I7" i="12"/>
  <c r="K7" i="12"/>
  <c r="I42" i="12"/>
  <c r="Q42" i="12"/>
  <c r="K42" i="12"/>
  <c r="K81" i="12"/>
  <c r="U129" i="12"/>
  <c r="O81" i="12"/>
  <c r="Q115" i="12"/>
  <c r="O120" i="12"/>
  <c r="U42" i="12"/>
  <c r="I115" i="12"/>
  <c r="Q120" i="12"/>
  <c r="M129" i="12"/>
  <c r="U7" i="12"/>
  <c r="Q7" i="12"/>
  <c r="O7" i="12"/>
  <c r="M82" i="12"/>
  <c r="M81" i="12" s="1"/>
  <c r="M120" i="12" l="1"/>
  <c r="M7" i="12"/>
  <c r="AZ55" i="1" l="1"/>
  <c r="AZ53" i="1"/>
  <c r="AZ52" i="1"/>
  <c r="AZ50" i="1"/>
  <c r="AZ49" i="1"/>
  <c r="AZ48" i="1"/>
  <c r="AZ47" i="1"/>
  <c r="AZ46" i="1"/>
  <c r="AZ45" i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67" i="1" l="1"/>
  <c r="I66" i="1"/>
  <c r="J39" i="1"/>
  <c r="J42" i="1" s="1"/>
  <c r="J40" i="1"/>
  <c r="I69" i="1" l="1"/>
  <c r="J63" i="1" l="1"/>
  <c r="J62" i="1"/>
  <c r="J61" i="1"/>
  <c r="J68" i="1"/>
  <c r="J67" i="1"/>
  <c r="I18" i="1"/>
  <c r="I21" i="1" s="1"/>
  <c r="G25" i="1" s="1"/>
  <c r="G26" i="1" s="1"/>
  <c r="G29" i="1" s="1"/>
  <c r="J65" i="1"/>
  <c r="J66" i="1"/>
  <c r="J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<sst xmlns="http://schemas.openxmlformats.org/spreadsheetml/2006/main" count="427" uniqueCount="234">
  <si>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</si>
  <si>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</si>
  <si>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</si>
  <si>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</si>
  <si>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</si>
  <si>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</si>
  <si>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</si>
  <si>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</si>
  <si>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</si>
  <si>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</si>
  <si>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</si>
  <si>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</si>
  <si>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</si>
  <si>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</si>
  <si>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</si>
  <si>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</si>
  <si>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</si>
  <si>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</si>
  <si>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</si>
  <si>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</si>
  <si>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</si>
  <si>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</si>
  <si>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</si>
  <si>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</si>
  <si>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</si>
  <si>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</si>
  <si>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</si>
  <si>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</si>
  <si>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</si>
  <si>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</si>
  <si>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</si>
  <si>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</si>
  <si>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</si>
  <si>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</si>
  <si>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</si>
  <si>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</si>
  <si>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</si>
  <si>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</si>
  <si>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</si>
  <si>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</si>
  <si>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</si>
  <si>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</si>
  <si>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</si>
  <si>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</si>
  <si>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</si>
  <si>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</si>
  <si>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</si>
  <si>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</si>
  <si>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</si>
  <si>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</si>
  <si>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</si>
  <si>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</si>
  <si>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</si>
  <si>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</si>
  <si>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</si>
  <si>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</si>
  <si>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</si>
  <si>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</si>
  <si>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</si>
  <si>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</si>
  <si>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</si>
  <si>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</si>
  <si>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</si>
  <si>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</si>
  <si>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</si>
  <si>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</si>
  <si>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</si>
  <si>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</si>
  <si>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</si>
  <si>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Kamerový systém</t>
  </si>
  <si>
    <t>M04</t>
  </si>
  <si>
    <t>M05</t>
  </si>
  <si>
    <t>Licence</t>
  </si>
  <si>
    <t>M06</t>
  </si>
  <si>
    <t>Kabeláž</t>
  </si>
  <si>
    <t>M07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</si>
  <si>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</si>
  <si>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</si>
  <si>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</si>
  <si>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</si>
  <si>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</si>
  <si>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</si>
  <si>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</si>
  <si>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</si>
  <si>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</si>
  <si>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</si>
  <si>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</si>
  <si>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</si>
  <si>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</si>
  <si>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</si>
  <si>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</si>
  <si>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</si>
  <si>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</si>
  <si>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</si>
  <si>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</si>
  <si>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</si>
  <si>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</si>
  <si>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</si>
  <si>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</si>
  <si>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</si>
  <si>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</si>
  <si>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</si>
  <si>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</si>
  <si>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</si>
  <si>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soubor</t>
  </si>
  <si>
    <t>Vlastní</t>
  </si>
  <si>
    <t>POL1_9</t>
  </si>
  <si>
    <t>m</t>
  </si>
  <si>
    <t>ks</t>
  </si>
  <si>
    <t>hod</t>
  </si>
  <si>
    <t>Průraz zdiva tl.do 600mm  vč. zapravení průvrtu</t>
  </si>
  <si>
    <t>Ohebná elektroinstalační trubka pr. 25mm, vč.příchytek, UV odolnost</t>
  </si>
  <si>
    <t>Hzs-nezmeritelne stavebni prace</t>
  </si>
  <si>
    <t>h</t>
  </si>
  <si>
    <t>RTS 17/ I</t>
  </si>
  <si>
    <t>Venkovní PTZ IP kamera, TD/N, 32xzoom, HDTV, 2MP, HighPoE</t>
  </si>
  <si>
    <t>Provedení kamery venkovní barevná IP PTZ kamera</t>
  </si>
  <si>
    <t>Snímací pvek CMOS 1/2,8"</t>
  </si>
  <si>
    <t>Maximální rozlišení 1920x1080</t>
  </si>
  <si>
    <t>Video komprese H.264, MJPEG</t>
  </si>
  <si>
    <t>Minimální osvětlení barva:0,6lux, ČB:0,04lux</t>
  </si>
  <si>
    <t>Zoom 32x</t>
  </si>
  <si>
    <t>Den/Noc mechanický IRC filtr</t>
  </si>
  <si>
    <t>Kompenzace protisvětla BLC, WDR</t>
  </si>
  <si>
    <t>Redukce šumu ano</t>
  </si>
  <si>
    <t>Stabilizace obrazu ano</t>
  </si>
  <si>
    <t>Detekce pohybu ano</t>
  </si>
  <si>
    <t>Privátní zóny ano</t>
  </si>
  <si>
    <t>Otáčení 0-3600</t>
  </si>
  <si>
    <t>Naklápění 0-2200</t>
  </si>
  <si>
    <t>Další funkce autotracking, inteligentní video</t>
  </si>
  <si>
    <t>Interní paměť slot na SD/SDHC/SDXC kartu</t>
  </si>
  <si>
    <t>Audio ne</t>
  </si>
  <si>
    <t>Komunikační rozhranní 1x RJ45(10/100Base-T(TX)</t>
  </si>
  <si>
    <t>Krytí IP66</t>
  </si>
  <si>
    <t>Pracovní teplota -50-500C</t>
  </si>
  <si>
    <t>Napájení High PoE (IEEE 802.3 at)</t>
  </si>
  <si>
    <t>Diskové pole E48XV 6TB 7.2K</t>
  </si>
  <si>
    <t>Přepěťová ochrana pro IP kameru</t>
  </si>
  <si>
    <t>Elektroinstalační materiál</t>
  </si>
  <si>
    <t>Měření optického kabelu na vln.dl. 1310nm, 1550nm,1625nm (1610nm), metoda OTDR a  útlum vláken,, přímá metoda  - závěrečné měření po montáži,vyhodnocení vč.protokolu</t>
  </si>
  <si>
    <t>vl</t>
  </si>
  <si>
    <t>PPV</t>
  </si>
  <si>
    <t>kpl</t>
  </si>
  <si>
    <t>Max. snímková rychlost  50 sn./s při všech rozlišeních</t>
  </si>
  <si>
    <r>
      <t>m</t>
    </r>
    <r>
      <rPr>
        <vertAlign val="superscript"/>
        <sz val="8"/>
        <rFont val="Arial CE"/>
        <charset val="238"/>
      </rPr>
      <t>2</t>
    </r>
  </si>
  <si>
    <t xml:space="preserve">Omítka vnitřní zdiva, MVC, štuková </t>
  </si>
  <si>
    <t xml:space="preserve">Vyčištění budov o výšce podlaží do 4 m </t>
  </si>
  <si>
    <t xml:space="preserve">Přesun hmot pro opravy a údržbu do výšky 25 m </t>
  </si>
  <si>
    <t>t</t>
  </si>
  <si>
    <t xml:space="preserve">Penetrace podkladu univerzální Primalex 1x </t>
  </si>
  <si>
    <t xml:space="preserve">Malba tekutá Primalex Plus, bílá, vnitřní 2 x </t>
  </si>
  <si>
    <t xml:space="preserve">Elektroměr, jednofázový, podružný, 1xDIN, digitální  </t>
  </si>
  <si>
    <t>Revize elektro</t>
  </si>
  <si>
    <t>Instalace a konfigurace Archiveru</t>
  </si>
  <si>
    <t>Instalace a konfigurace kamerového bodu</t>
  </si>
  <si>
    <t>Instalace a konfigurace SAN Switchů a kontrolerů</t>
  </si>
  <si>
    <t>Instalace a konfigurace diskového pole</t>
  </si>
  <si>
    <t>Instalace a konfigurace Switche</t>
  </si>
  <si>
    <t>Kamerové zkoušky</t>
  </si>
  <si>
    <t>Zkušební provoz</t>
  </si>
  <si>
    <t>Oživení a zprovoznění kamerového systému</t>
  </si>
  <si>
    <t>Kompletační činnost</t>
  </si>
  <si>
    <t>Geodetické zaměření stavby</t>
  </si>
  <si>
    <t>Inženýrská činnost</t>
  </si>
  <si>
    <t>Dokumentace skutečného provedení dle požadované formy objednatele a počtu</t>
  </si>
  <si>
    <t>Patchcord FTP RJ 45/RJ45 cat.7 1m</t>
  </si>
  <si>
    <t>Krimpovací konektor RJ 45 pro kabel cat7</t>
  </si>
  <si>
    <t>Ethernet Cable cat7 S-FTP PVC outdoor</t>
  </si>
  <si>
    <t>Průzkum trasy ve volném terénu</t>
  </si>
  <si>
    <t>Patchcord FTP RJ 45/RJ45 cat.7 3m</t>
  </si>
  <si>
    <t xml:space="preserve">Průzkum optické trasy </t>
  </si>
  <si>
    <t>Napájecí kabeláž CYKY-J 3x2,5</t>
  </si>
  <si>
    <t>Forma kabelová na kabelu CYKY do 5x2,5</t>
  </si>
  <si>
    <t>Ukončení kabelu 3*2,5 smršťovací záklopkou</t>
  </si>
  <si>
    <t>Brně</t>
  </si>
  <si>
    <t>Vodič CYA 10 zelenožlutý</t>
  </si>
  <si>
    <t>Brno-město 602 00</t>
  </si>
  <si>
    <t xml:space="preserve">          </t>
  </si>
  <si>
    <t>Win 2012 R2 device CAL</t>
  </si>
  <si>
    <t>Certifikační měření metalického vedení cat.7 vč. Protokolu</t>
  </si>
  <si>
    <t>SD karta 64GB pro venkovní instalace</t>
  </si>
  <si>
    <t>Instalace a konfigurace SWQL a Win 2012R2</t>
  </si>
  <si>
    <t>Výložné rameno pro kameru, žárově zinkované</t>
  </si>
  <si>
    <t>Hmoždinka 8+ vrut</t>
  </si>
  <si>
    <t>- jednotlivé položky jsou uvedeny včetně montážních prací</t>
  </si>
  <si>
    <t>M08</t>
  </si>
  <si>
    <t>Zdvihací zařízení - plošina</t>
  </si>
  <si>
    <t>Výškové práce</t>
  </si>
  <si>
    <t>Patchcord SM LC/PC-LC/APC 1m duplex</t>
  </si>
  <si>
    <t>Průmyslový switch  2x 1G SFP, 2x ethernet PoE+,++60W per port -40-+70°</t>
  </si>
  <si>
    <t>SFP modul 20km SM single fiber CISCO</t>
  </si>
  <si>
    <t>Baterie 18Ah, 12V, AGM,  nízky obsah výparů dle EN 50272-2</t>
  </si>
  <si>
    <t>Rozvodná skříň pro technologii kamer včetně zdroje, dobíječe</t>
  </si>
  <si>
    <t>Rozvodný panel AC + DC pro záložní zdroj</t>
  </si>
  <si>
    <t>Panoramatický modul pro kameru</t>
  </si>
  <si>
    <t>Security center 5.11 licence kamera</t>
  </si>
  <si>
    <t>Rozvody metropolitní síť</t>
  </si>
  <si>
    <t>Sestavení optické trasy konektivita v rámci metropolitní sítě</t>
  </si>
  <si>
    <t>Technická součinnost se správci sítí TsB</t>
  </si>
  <si>
    <t>Tomáš Krejzlík</t>
  </si>
  <si>
    <t>Manipulace na stávajícím průběhu optického kabelu TsB</t>
  </si>
  <si>
    <t>Uložení datového metalického kabelu do podhledu</t>
  </si>
  <si>
    <t>Demontáž a následná montáž podhledů</t>
  </si>
  <si>
    <t>Průraz zdiva tl.do 300mm  vč. zapravení průvrtu</t>
  </si>
  <si>
    <t>Požární tmel zdivo beton, cihla 350ml</t>
  </si>
  <si>
    <t>Lišta vkládací Lv 40/15 vč. příslušenství</t>
  </si>
  <si>
    <t>Svár optického vlákna na trase TsB</t>
  </si>
  <si>
    <t xml:space="preserve">Kabelová úchytka OBO </t>
  </si>
  <si>
    <t>Rozvodný napájecí panel 230V/50Hz s předpěťovou ochranou</t>
  </si>
  <si>
    <t xml:space="preserve">Orginální konzola určená pro otočné kamery </t>
  </si>
  <si>
    <t>Security center 5.11 licence failover kamery (bez licence)</t>
  </si>
  <si>
    <t>Security center 5.11 SMA pro 1kameru Enterprise 1 rok</t>
  </si>
  <si>
    <t>Jistič 6A/B včetně montáže do rozváděče</t>
  </si>
  <si>
    <t>Výstavba kamerových bodů Brno - Jundrov</t>
  </si>
  <si>
    <t>Výstavba kamerových bodů K1, K2, K3 a K4</t>
  </si>
  <si>
    <t>Popis rozpočtu: 01 - Výstavba kamerových bodů K1, K2, K3 a K4</t>
  </si>
  <si>
    <t>Rozvody objekt ÚMČ - kamera K1, K2</t>
  </si>
  <si>
    <t>Průmyslový switch  4x 1G SFP, 4x ethernet PoE+,++60W per port -40-+70°</t>
  </si>
  <si>
    <t>Rozvody objekt Optátova 1a - kamera K3, K4</t>
  </si>
  <si>
    <t>Podpěra vedení na ploché střeše</t>
  </si>
  <si>
    <t>Betonová dlažba 50x50x5</t>
  </si>
  <si>
    <t>Rozvod optický kabel na střechách - konektivita</t>
  </si>
  <si>
    <t>Optický patchcord LC/APC</t>
  </si>
  <si>
    <t xml:space="preserve">Optický kabel samonosný 12vl. SM 9/125um, gelový vnější provedení 125kg/km </t>
  </si>
  <si>
    <t>Úprava ve stávajícím 19" rozvaděči TsB</t>
  </si>
  <si>
    <t>Úpravy ve stávajícím rozvaděči NN</t>
  </si>
  <si>
    <t>Uložení optického kabelu na střeše</t>
  </si>
  <si>
    <t>Rozvody objekt ÚMČ Jundrov - kamera K1, K2</t>
  </si>
  <si>
    <t>Rozvody na střeše - konektivita</t>
  </si>
  <si>
    <t>Zámečnická úprava konzole uchycení vnitřní atika, žárově zinkováno, atyp</t>
  </si>
  <si>
    <t>Výložné rameno pro kameru 2m, žárově zinkované</t>
  </si>
  <si>
    <t>Trojnožka s výškou 1,5m pro vyložení ramene 2,5m</t>
  </si>
  <si>
    <t>Lišta vkládací Lv 40/40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</si>
</sst>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General_)"/>
    <numFmt numFmtId="166" formatCode="#,###.\-&quot; Kč&quot;"/>
    <numFmt numFmtId="167" formatCode="0.00000"/>
  </numFmts>
  <fonts count="4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8"/>
      <name val="Arial CE"/>
      <charset val="238"/>
    </font>
    <font>
      <sz val="10"/>
      <name val="Arial CE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b/>
      <sz val="8"/>
      <name val="Arial CE"/>
      <charset val="238"/>
    </font>
    <font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" applyNumberFormat="0" applyFill="0" applyAlignment="0" applyProtection="0"/>
    <xf numFmtId="0" fontId="21" fillId="3" borderId="0" applyNumberFormat="0" applyBorder="0" applyAlignment="0" applyProtection="0"/>
    <xf numFmtId="0" fontId="22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165" fontId="37" fillId="0" borderId="0" applyFill="0"/>
    <xf numFmtId="0" fontId="2" fillId="0" borderId="0"/>
    <xf numFmtId="0" fontId="38" fillId="0" borderId="0"/>
    <xf numFmtId="0" fontId="39" fillId="0" borderId="0">
      <alignment vertical="center"/>
    </xf>
    <xf numFmtId="0" fontId="2" fillId="0" borderId="0"/>
    <xf numFmtId="0" fontId="36" fillId="0" borderId="0"/>
    <xf numFmtId="0" fontId="2" fillId="18" borderId="6" applyNumberForma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</cellStyleXfs>
  <cellXfs count="246">
    <xf numFmtId="0" fontId="0" fillId="0" borderId="0" xfId="0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right"/>
    </xf>
    <xf numFmtId="0" fontId="9" fillId="0" borderId="15" xfId="0" applyFont="1" applyBorder="1"/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1" xfId="0" applyFont="1" applyBorder="1" applyAlignment="1">
      <alignment horizontal="right"/>
    </xf>
    <xf numFmtId="0" fontId="9" fillId="0" borderId="15" xfId="0" applyFont="1" applyBorder="1" applyAlignment="1">
      <alignment vertical="top"/>
    </xf>
    <xf numFmtId="14" fontId="9" fillId="0" borderId="1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right"/>
    </xf>
    <xf numFmtId="49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9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9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/>
    <xf numFmtId="0" fontId="0" fillId="0" borderId="15" xfId="0" applyBorder="1" applyAlignment="1">
      <alignment horizontal="left"/>
    </xf>
    <xf numFmtId="0" fontId="0" fillId="0" borderId="26" xfId="0" applyBorder="1"/>
    <xf numFmtId="0" fontId="9" fillId="0" borderId="2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/>
    <xf numFmtId="0" fontId="5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9" fillId="0" borderId="15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0" fillId="25" borderId="0" xfId="0" applyFill="1"/>
    <xf numFmtId="0" fontId="9" fillId="25" borderId="0" xfId="0" applyFont="1" applyFill="1"/>
    <xf numFmtId="0" fontId="9" fillId="25" borderId="11" xfId="0" applyFont="1" applyFill="1" applyBorder="1"/>
    <xf numFmtId="0" fontId="0" fillId="25" borderId="10" xfId="0" applyFill="1" applyBorder="1" applyAlignment="1">
      <alignment horizontal="left" vertical="center" indent="1"/>
    </xf>
    <xf numFmtId="49" fontId="9" fillId="25" borderId="0" xfId="0" applyNumberFormat="1" applyFont="1" applyFill="1" applyAlignment="1">
      <alignment horizontal="left" vertical="center"/>
    </xf>
    <xf numFmtId="0" fontId="9" fillId="25" borderId="0" xfId="0" applyFont="1" applyFill="1" applyAlignment="1">
      <alignment vertical="center"/>
    </xf>
    <xf numFmtId="0" fontId="0" fillId="25" borderId="0" xfId="0" applyFill="1" applyAlignment="1">
      <alignment horizontal="right" vertical="center"/>
    </xf>
    <xf numFmtId="0" fontId="9" fillId="25" borderId="11" xfId="0" applyFont="1" applyFill="1" applyBorder="1" applyAlignment="1">
      <alignment vertical="center"/>
    </xf>
    <xf numFmtId="0" fontId="0" fillId="25" borderId="16" xfId="0" applyFill="1" applyBorder="1" applyAlignment="1">
      <alignment horizontal="left" vertical="center" indent="1"/>
    </xf>
    <xf numFmtId="0" fontId="0" fillId="25" borderId="15" xfId="0" applyFill="1" applyBorder="1"/>
    <xf numFmtId="49" fontId="9" fillId="25" borderId="15" xfId="0" applyNumberFormat="1" applyFont="1" applyFill="1" applyBorder="1" applyAlignment="1">
      <alignment horizontal="left" vertical="center"/>
    </xf>
    <xf numFmtId="0" fontId="9" fillId="25" borderId="15" xfId="0" applyFont="1" applyFill="1" applyBorder="1"/>
    <xf numFmtId="0" fontId="9" fillId="25" borderId="19" xfId="0" applyFont="1" applyFill="1" applyBorder="1"/>
    <xf numFmtId="49" fontId="9" fillId="0" borderId="15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8" xfId="0" applyNumberForma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3" fontId="0" fillId="25" borderId="30" xfId="0" applyNumberFormat="1" applyFill="1" applyBorder="1"/>
    <xf numFmtId="3" fontId="8" fillId="26" borderId="31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 wrapText="1"/>
    </xf>
    <xf numFmtId="3" fontId="8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/>
    <xf numFmtId="0" fontId="3" fillId="0" borderId="0" xfId="0" applyFont="1" applyAlignment="1">
      <alignment horizontal="center" shrinkToFit="1"/>
    </xf>
    <xf numFmtId="3" fontId="10" fillId="26" borderId="32" xfId="0" applyNumberFormat="1" applyFont="1" applyFill="1" applyBorder="1" applyAlignment="1">
      <alignment horizontal="center" vertical="center" wrapText="1" shrinkToFit="1"/>
    </xf>
    <xf numFmtId="3" fontId="8" fillId="26" borderId="32" xfId="0" applyNumberFormat="1" applyFont="1" applyFill="1" applyBorder="1" applyAlignment="1">
      <alignment horizontal="center" vertical="center" wrapText="1" shrinkToFit="1"/>
    </xf>
    <xf numFmtId="3" fontId="4" fillId="0" borderId="32" xfId="0" applyNumberFormat="1" applyFont="1" applyBorder="1" applyAlignment="1">
      <alignment horizontal="right" wrapText="1" shrinkToFit="1"/>
    </xf>
    <xf numFmtId="3" fontId="4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9" fillId="0" borderId="29" xfId="0" applyNumberFormat="1" applyFont="1" applyBorder="1" applyAlignment="1">
      <alignment wrapText="1" shrinkToFit="1"/>
    </xf>
    <xf numFmtId="3" fontId="9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5" fillId="25" borderId="33" xfId="0" applyFont="1" applyFill="1" applyBorder="1" applyAlignment="1">
      <alignment horizontal="left" vertical="center" indent="1"/>
    </xf>
    <xf numFmtId="0" fontId="6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5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9" fillId="25" borderId="35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7" fillId="0" borderId="0" xfId="0" applyFont="1"/>
    <xf numFmtId="0" fontId="16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49" fontId="8" fillId="0" borderId="28" xfId="0" applyNumberFormat="1" applyFont="1" applyBorder="1" applyAlignment="1">
      <alignment vertical="center"/>
    </xf>
    <xf numFmtId="0" fontId="16" fillId="26" borderId="31" xfId="0" applyFont="1" applyFill="1" applyBorder="1" applyAlignment="1">
      <alignment horizontal="center" vertical="center" wrapText="1"/>
    </xf>
    <xf numFmtId="0" fontId="16" fillId="26" borderId="24" xfId="0" applyFont="1" applyFill="1" applyBorder="1" applyAlignment="1">
      <alignment horizontal="center" vertical="center" wrapText="1"/>
    </xf>
    <xf numFmtId="0" fontId="8" fillId="25" borderId="17" xfId="0" applyFont="1" applyFill="1" applyBorder="1"/>
    <xf numFmtId="0" fontId="8" fillId="25" borderId="15" xfId="0" applyFont="1" applyFill="1" applyBorder="1"/>
    <xf numFmtId="0" fontId="16" fillId="26" borderId="32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  <xf numFmtId="4" fontId="8" fillId="25" borderId="30" xfId="0" applyNumberFormat="1" applyFont="1" applyFill="1" applyBorder="1"/>
    <xf numFmtId="49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25" borderId="30" xfId="0" applyNumberFormat="1" applyFont="1" applyFill="1" applyBorder="1"/>
    <xf numFmtId="4" fontId="8" fillId="0" borderId="32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25" borderId="27" xfId="0" applyFill="1" applyBorder="1" applyAlignment="1">
      <alignment vertical="center"/>
    </xf>
    <xf numFmtId="0" fontId="0" fillId="26" borderId="31" xfId="0" applyFill="1" applyBorder="1"/>
    <xf numFmtId="0" fontId="17" fillId="0" borderId="0" xfId="0" applyFont="1"/>
    <xf numFmtId="0" fontId="17" fillId="0" borderId="28" xfId="0" applyFont="1" applyBorder="1" applyAlignment="1">
      <alignment vertical="top"/>
    </xf>
    <xf numFmtId="49" fontId="0" fillId="26" borderId="32" xfId="0" applyNumberFormat="1" applyFill="1" applyBorder="1"/>
    <xf numFmtId="0" fontId="0" fillId="26" borderId="32" xfId="0" applyFill="1" applyBorder="1" applyAlignment="1">
      <alignment horizontal="center"/>
    </xf>
    <xf numFmtId="0" fontId="0" fillId="26" borderId="32" xfId="0" applyFill="1" applyBorder="1"/>
    <xf numFmtId="0" fontId="0" fillId="26" borderId="32" xfId="0" applyFill="1" applyBorder="1" applyAlignment="1">
      <alignment wrapText="1"/>
    </xf>
    <xf numFmtId="0" fontId="0" fillId="25" borderId="27" xfId="0" applyFill="1" applyBorder="1" applyAlignment="1">
      <alignment horizontal="center" vertical="top"/>
    </xf>
    <xf numFmtId="0" fontId="0" fillId="25" borderId="21" xfId="0" applyFill="1" applyBorder="1" applyAlignment="1">
      <alignment vertical="top"/>
    </xf>
    <xf numFmtId="0" fontId="0" fillId="25" borderId="17" xfId="0" applyFill="1" applyBorder="1" applyAlignment="1">
      <alignment vertical="top"/>
    </xf>
    <xf numFmtId="0" fontId="18" fillId="0" borderId="0" xfId="0" applyFont="1" applyAlignment="1">
      <alignment wrapText="1"/>
    </xf>
    <xf numFmtId="49" fontId="0" fillId="25" borderId="21" xfId="0" applyNumberFormat="1" applyFill="1" applyBorder="1" applyAlignment="1">
      <alignment vertical="top"/>
    </xf>
    <xf numFmtId="49" fontId="0" fillId="25" borderId="27" xfId="0" applyNumberFormat="1" applyFill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0" fillId="25" borderId="27" xfId="0" applyNumberFormat="1" applyFill="1" applyBorder="1" applyAlignment="1">
      <alignment vertical="top"/>
    </xf>
    <xf numFmtId="164" fontId="17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0" fillId="25" borderId="27" xfId="0" applyNumberFormat="1" applyFill="1" applyBorder="1" applyAlignment="1">
      <alignment vertical="top"/>
    </xf>
    <xf numFmtId="4" fontId="0" fillId="25" borderId="21" xfId="0" applyNumberFormat="1" applyFill="1" applyBorder="1" applyAlignment="1">
      <alignment vertical="top"/>
    </xf>
    <xf numFmtId="4" fontId="17" fillId="0" borderId="29" xfId="0" applyNumberFormat="1" applyFont="1" applyBorder="1" applyAlignment="1">
      <alignment vertical="top" shrinkToFit="1"/>
    </xf>
    <xf numFmtId="4" fontId="17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0" fontId="17" fillId="0" borderId="29" xfId="0" applyFont="1" applyBorder="1" applyAlignment="1">
      <alignment horizontal="left" vertical="top" wrapText="1"/>
    </xf>
    <xf numFmtId="0" fontId="0" fillId="25" borderId="30" xfId="0" applyFill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/>
    </xf>
    <xf numFmtId="164" fontId="17" fillId="0" borderId="0" xfId="0" applyNumberFormat="1" applyFont="1" applyAlignment="1">
      <alignment vertical="top" shrinkToFit="1"/>
    </xf>
    <xf numFmtId="0" fontId="17" fillId="0" borderId="1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49" fontId="0" fillId="25" borderId="18" xfId="0" applyNumberFormat="1" applyFill="1" applyBorder="1" applyAlignment="1">
      <alignment vertical="center"/>
    </xf>
    <xf numFmtId="0" fontId="0" fillId="0" borderId="28" xfId="0" applyBorder="1"/>
    <xf numFmtId="0" fontId="40" fillId="0" borderId="0" xfId="0" applyFont="1"/>
    <xf numFmtId="0" fontId="17" fillId="0" borderId="29" xfId="33" applyFont="1" applyBorder="1" applyAlignment="1">
      <alignment vertical="top" wrapText="1"/>
    </xf>
    <xf numFmtId="0" fontId="17" fillId="0" borderId="28" xfId="29" applyFont="1" applyBorder="1"/>
    <xf numFmtId="4" fontId="17" fillId="0" borderId="28" xfId="29" applyNumberFormat="1" applyFont="1" applyBorder="1" applyAlignment="1">
      <alignment vertical="top"/>
    </xf>
    <xf numFmtId="0" fontId="17" fillId="0" borderId="29" xfId="29" applyFont="1" applyBorder="1" applyAlignment="1">
      <alignment horizontal="center" vertical="top"/>
    </xf>
    <xf numFmtId="0" fontId="17" fillId="0" borderId="17" xfId="0" applyFont="1" applyBorder="1" applyAlignment="1">
      <alignment vertical="top"/>
    </xf>
    <xf numFmtId="0" fontId="41" fillId="0" borderId="29" xfId="29" applyFont="1" applyBorder="1"/>
    <xf numFmtId="166" fontId="41" fillId="0" borderId="29" xfId="29" applyNumberFormat="1" applyFont="1" applyBorder="1" applyAlignment="1">
      <alignment horizontal="center" wrapText="1"/>
    </xf>
    <xf numFmtId="167" fontId="41" fillId="0" borderId="36" xfId="29" applyNumberFormat="1" applyFont="1" applyBorder="1" applyAlignment="1">
      <alignment horizontal="right" wrapText="1"/>
    </xf>
    <xf numFmtId="4" fontId="41" fillId="0" borderId="29" xfId="29" applyNumberFormat="1" applyFont="1" applyBorder="1" applyAlignment="1">
      <alignment vertical="top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7" fillId="0" borderId="17" xfId="0" applyFont="1" applyBorder="1" applyAlignment="1">
      <alignment horizontal="center" vertical="top" shrinkToFit="1"/>
    </xf>
    <xf numFmtId="164" fontId="17" fillId="0" borderId="17" xfId="0" applyNumberFormat="1" applyFont="1" applyBorder="1" applyAlignment="1">
      <alignment vertical="top" shrinkToFit="1"/>
    </xf>
    <xf numFmtId="4" fontId="17" fillId="0" borderId="17" xfId="0" applyNumberFormat="1" applyFont="1" applyBorder="1" applyAlignment="1">
      <alignment vertical="top" shrinkToFit="1"/>
    </xf>
    <xf numFmtId="0" fontId="17" fillId="0" borderId="30" xfId="0" applyFont="1" applyBorder="1" applyAlignment="1">
      <alignment horizontal="left" vertical="top"/>
    </xf>
    <xf numFmtId="0" fontId="4" fillId="24" borderId="0" xfId="0" applyFont="1" applyFill="1" applyAlignment="1">
      <alignment horizontal="left" wrapTex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37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right" vertical="center"/>
    </xf>
    <xf numFmtId="4" fontId="12" fillId="25" borderId="34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4" fontId="11" fillId="0" borderId="21" xfId="0" applyNumberFormat="1" applyFont="1" applyBorder="1" applyAlignment="1">
      <alignment horizontal="right" vertical="center" indent="1"/>
    </xf>
    <xf numFmtId="4" fontId="11" fillId="0" borderId="37" xfId="0" applyNumberFormat="1" applyFont="1" applyBorder="1" applyAlignment="1">
      <alignment horizontal="right" vertical="center" indent="1"/>
    </xf>
    <xf numFmtId="2" fontId="12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Border="1" applyAlignment="1">
      <alignment horizontal="right" indent="1"/>
    </xf>
    <xf numFmtId="0" fontId="9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1" fillId="0" borderId="21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8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normální_POL.XLS" xfId="33" xr:uid="{00000000-0005-0000-0000-000021000000}"/>
    <cellStyle name="Poznámka 2" xfId="34" xr:uid="{00000000-0005-0000-0000-000022000000}"/>
    <cellStyle name="Propojená buňka 2" xfId="35" xr:uid="{00000000-0005-0000-0000-000023000000}"/>
    <cellStyle name="Správně 2" xfId="36" xr:uid="{00000000-0005-0000-0000-000024000000}"/>
    <cellStyle name="Text upozornění 2" xfId="37" xr:uid="{00000000-0005-0000-0000-000025000000}"/>
    <cellStyle name="Vstup 2" xfId="38" xr:uid="{00000000-0005-0000-0000-000026000000}"/>
    <cellStyle name="Výpočet 2" xfId="39" xr:uid="{00000000-0005-0000-0000-000027000000}"/>
    <cellStyle name="Výstup 2" xfId="40" xr:uid="{00000000-0005-0000-0000-000028000000}"/>
    <cellStyle name="Vysvětlující text 2" xfId="41" xr:uid="{00000000-0005-0000-0000-000029000000}"/>
    <cellStyle name="Zvýraznění 1 2" xfId="42" xr:uid="{00000000-0005-0000-0000-00002A000000}"/>
    <cellStyle name="Zvýraznění 2 2" xfId="43" xr:uid="{00000000-0005-0000-0000-00002B000000}"/>
    <cellStyle name="Zvýraznění 3 2" xfId="44" xr:uid="{00000000-0005-0000-0000-00002C000000}"/>
    <cellStyle name="Zvýraznění 4 2" xfId="45" xr:uid="{00000000-0005-0000-0000-00002D000000}"/>
    <cellStyle name="Zvýraznění 5 2" xfId="46" xr:uid="{00000000-0005-0000-0000-00002E000000}"/>
    <cellStyle name="Zvýraznění 6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2"/>
  <sheetViews>
    <sheetView showGridLines="0" topLeftCell="B15" zoomScaleNormal="100" zoomScaleSheetLayoutView="75" workbookViewId="0">
      <selection activeCell="B46" sqref="B46:J4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23.25" customHeight="1" x14ac:dyDescent="0.2">
      <c r="A2" s="3"/>
      <c r="B2" s="76" t="s">
        <v>24</v>
      </c>
      <c r="C2" s="73"/>
      <c r="D2" s="77" t="s">
        <v>47</v>
      </c>
      <c r="E2" s="77" t="s">
        <v>214</v>
      </c>
      <c r="F2" s="74"/>
      <c r="G2" s="74"/>
      <c r="H2" s="74"/>
      <c r="I2" s="74"/>
      <c r="J2" s="75"/>
      <c r="O2" s="1"/>
    </row>
    <row r="3" spans="1:15" ht="23.25" customHeight="1" x14ac:dyDescent="0.2">
      <c r="A3" s="3"/>
      <c r="B3" s="76" t="s">
        <v>45</v>
      </c>
      <c r="C3" s="73"/>
      <c r="D3" s="77" t="s">
        <v>43</v>
      </c>
      <c r="E3" s="77" t="s">
        <v>215</v>
      </c>
      <c r="F3" s="78"/>
      <c r="G3" s="78"/>
      <c r="H3" s="73"/>
      <c r="I3" s="79"/>
      <c r="J3" s="80"/>
    </row>
    <row r="4" spans="1:15" ht="23.25" customHeight="1" x14ac:dyDescent="0.2">
      <c r="A4" s="70">
        <v>7136</v>
      </c>
      <c r="B4" s="81" t="s">
        <v>46</v>
      </c>
      <c r="C4" s="82"/>
      <c r="D4" s="83" t="s">
        <v>43</v>
      </c>
      <c r="E4" s="83" t="s">
        <v>215</v>
      </c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23</v>
      </c>
      <c r="D5" s="72" t="s">
        <v>48</v>
      </c>
      <c r="E5" s="23"/>
      <c r="F5" s="23"/>
      <c r="G5" s="23"/>
      <c r="H5" s="25" t="s">
        <v>42</v>
      </c>
      <c r="I5" s="72" t="s">
        <v>50</v>
      </c>
      <c r="J5" s="9"/>
    </row>
    <row r="6" spans="1:15" ht="15.75" customHeight="1" x14ac:dyDescent="0.2">
      <c r="A6" s="3"/>
      <c r="B6" s="35"/>
      <c r="C6" s="23"/>
      <c r="D6" s="72" t="s">
        <v>49</v>
      </c>
      <c r="E6" s="23"/>
      <c r="F6" s="23"/>
      <c r="G6" s="23"/>
      <c r="H6" s="25" t="s">
        <v>36</v>
      </c>
      <c r="I6" s="72" t="s">
        <v>51</v>
      </c>
      <c r="J6" s="9"/>
    </row>
    <row r="7" spans="1:15" ht="15.75" customHeight="1" x14ac:dyDescent="0.2">
      <c r="A7" s="3"/>
      <c r="B7" s="36"/>
      <c r="C7" s="86" t="s">
        <v>178</v>
      </c>
      <c r="D7" s="71" t="s">
        <v>177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21</v>
      </c>
      <c r="D8" s="29"/>
      <c r="H8" s="25" t="s">
        <v>42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36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20</v>
      </c>
      <c r="D11" s="212"/>
      <c r="E11" s="212"/>
      <c r="F11" s="212"/>
      <c r="G11" s="212"/>
      <c r="H11" s="25" t="s">
        <v>42</v>
      </c>
      <c r="I11" s="29"/>
      <c r="J11" s="9"/>
    </row>
    <row r="12" spans="1:15" ht="15.75" customHeight="1" x14ac:dyDescent="0.2">
      <c r="A12" s="3"/>
      <c r="B12" s="35"/>
      <c r="C12" s="23"/>
      <c r="D12" s="215"/>
      <c r="E12" s="215"/>
      <c r="F12" s="215"/>
      <c r="G12" s="215"/>
      <c r="H12" s="25" t="s">
        <v>36</v>
      </c>
      <c r="I12" s="29"/>
      <c r="J12" s="9"/>
    </row>
    <row r="13" spans="1:15" ht="15.75" customHeight="1" x14ac:dyDescent="0.2">
      <c r="A13" s="3"/>
      <c r="B13" s="36"/>
      <c r="C13" s="24"/>
      <c r="D13" s="216"/>
      <c r="E13" s="216"/>
      <c r="F13" s="216"/>
      <c r="G13" s="216"/>
      <c r="H13" s="26"/>
      <c r="I13" s="30"/>
      <c r="J13" s="43"/>
    </row>
    <row r="14" spans="1:15" ht="24" customHeight="1" x14ac:dyDescent="0.2">
      <c r="A14" s="3"/>
      <c r="B14" s="56" t="s">
        <v>22</v>
      </c>
      <c r="C14" s="57"/>
      <c r="D14" s="58" t="s">
        <v>200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34</v>
      </c>
      <c r="C15" s="62"/>
      <c r="D15" s="15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42" t="s">
        <v>26</v>
      </c>
      <c r="B16" s="47" t="s">
        <v>26</v>
      </c>
      <c r="C16" s="48"/>
      <c r="D16" s="49"/>
      <c r="E16" s="196"/>
      <c r="F16" s="197"/>
      <c r="G16" s="196"/>
      <c r="H16" s="197"/>
      <c r="I16" s="196">
        <v>0</v>
      </c>
      <c r="J16" s="198"/>
    </row>
    <row r="17" spans="1:10" ht="23.25" customHeight="1" x14ac:dyDescent="0.2">
      <c r="A17" s="142" t="s">
        <v>27</v>
      </c>
      <c r="B17" s="47" t="s">
        <v>27</v>
      </c>
      <c r="C17" s="48"/>
      <c r="D17" s="49"/>
      <c r="E17" s="196"/>
      <c r="F17" s="197"/>
      <c r="G17" s="196"/>
      <c r="H17" s="197"/>
      <c r="I17" s="196">
        <v>0</v>
      </c>
      <c r="J17" s="198"/>
    </row>
    <row r="18" spans="1:10" ht="23.25" customHeight="1" x14ac:dyDescent="0.2">
      <c r="A18" s="142" t="s">
        <v>28</v>
      </c>
      <c r="B18" s="47" t="s">
        <v>28</v>
      </c>
      <c r="C18" s="48"/>
      <c r="D18" s="49"/>
      <c r="E18" s="196"/>
      <c r="F18" s="197"/>
      <c r="G18" s="196"/>
      <c r="H18" s="197"/>
      <c r="I18" s="196">
        <f>I69</f>
        <v>0</v>
      </c>
      <c r="J18" s="198"/>
    </row>
    <row r="19" spans="1:10" ht="23.25" customHeight="1" x14ac:dyDescent="0.2">
      <c r="A19" s="142" t="s">
        <v>77</v>
      </c>
      <c r="B19" s="47" t="s">
        <v>29</v>
      </c>
      <c r="C19" s="48"/>
      <c r="D19" s="49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142" t="s">
        <v>78</v>
      </c>
      <c r="B20" s="47" t="s">
        <v>30</v>
      </c>
      <c r="C20" s="48"/>
      <c r="D20" s="49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">
      <c r="A21" s="3"/>
      <c r="B21" s="64" t="s">
        <v>31</v>
      </c>
      <c r="C21" s="65"/>
      <c r="D21" s="66"/>
      <c r="E21" s="208"/>
      <c r="F21" s="209"/>
      <c r="G21" s="208"/>
      <c r="H21" s="209"/>
      <c r="I21" s="208">
        <f>SUM(I16:J20)</f>
        <v>0</v>
      </c>
      <c r="J21" s="229"/>
    </row>
    <row r="22" spans="1:10" ht="33" customHeight="1" x14ac:dyDescent="0.2">
      <c r="A22" s="3"/>
      <c r="B22" s="55" t="s">
        <v>35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13</v>
      </c>
      <c r="C23" s="48"/>
      <c r="D23" s="49"/>
      <c r="E23" s="50">
        <v>15</v>
      </c>
      <c r="F23" s="51" t="s">
        <v>0</v>
      </c>
      <c r="G23" s="206">
        <v>0</v>
      </c>
      <c r="H23" s="207"/>
      <c r="I23" s="207"/>
      <c r="J23" s="52" t="str">
        <f t="shared" ref="J23:J28" si="0">Mena</f>
        <v>CZK</v>
      </c>
    </row>
    <row r="24" spans="1:10" ht="23.25" customHeight="1" x14ac:dyDescent="0.2">
      <c r="A24" s="3"/>
      <c r="B24" s="47" t="s">
        <v>14</v>
      </c>
      <c r="C24" s="48"/>
      <c r="D24" s="49"/>
      <c r="E24" s="50">
        <f>SazbaDPH1</f>
        <v>15</v>
      </c>
      <c r="F24" s="51" t="s">
        <v>0</v>
      </c>
      <c r="G24" s="227">
        <v>0</v>
      </c>
      <c r="H24" s="228"/>
      <c r="I24" s="228"/>
      <c r="J24" s="52" t="str">
        <f t="shared" si="0"/>
        <v>CZK</v>
      </c>
    </row>
    <row r="25" spans="1:10" ht="23.25" customHeight="1" x14ac:dyDescent="0.2">
      <c r="A25" s="3"/>
      <c r="B25" s="47" t="s">
        <v>15</v>
      </c>
      <c r="C25" s="48"/>
      <c r="D25" s="49"/>
      <c r="E25" s="50">
        <v>21</v>
      </c>
      <c r="F25" s="51" t="s">
        <v>0</v>
      </c>
      <c r="G25" s="206">
        <f>I21</f>
        <v>0</v>
      </c>
      <c r="H25" s="207"/>
      <c r="I25" s="207"/>
      <c r="J25" s="52" t="str">
        <f t="shared" si="0"/>
        <v>CZK</v>
      </c>
    </row>
    <row r="26" spans="1:10" ht="23.25" customHeight="1" x14ac:dyDescent="0.2">
      <c r="A26" s="3"/>
      <c r="B26" s="41" t="s">
        <v>16</v>
      </c>
      <c r="C26" s="19"/>
      <c r="D26" s="15"/>
      <c r="E26" s="37">
        <f>SazbaDPH2</f>
        <v>21</v>
      </c>
      <c r="F26" s="38" t="s">
        <v>0</v>
      </c>
      <c r="G26" s="202">
        <f>ZakladDPHZakl*0.21</f>
        <v>0</v>
      </c>
      <c r="H26" s="203"/>
      <c r="I26" s="203"/>
      <c r="J26" s="46" t="str">
        <f t="shared" si="0"/>
        <v>CZK</v>
      </c>
    </row>
    <row r="27" spans="1:10" ht="23.25" customHeight="1" thickBot="1" x14ac:dyDescent="0.25">
      <c r="A27" s="3"/>
      <c r="B27" s="40" t="s">
        <v>5</v>
      </c>
      <c r="C27" s="17"/>
      <c r="D27" s="20"/>
      <c r="E27" s="17"/>
      <c r="F27" s="18"/>
      <c r="G27" s="204">
        <v>0</v>
      </c>
      <c r="H27" s="204"/>
      <c r="I27" s="204"/>
      <c r="J27" s="53" t="str">
        <f t="shared" si="0"/>
        <v>CZK</v>
      </c>
    </row>
    <row r="28" spans="1:10" ht="27.75" hidden="1" customHeight="1" thickBot="1" x14ac:dyDescent="0.25">
      <c r="A28" s="3"/>
      <c r="B28" s="114" t="s">
        <v>25</v>
      </c>
      <c r="C28" s="115"/>
      <c r="D28" s="115"/>
      <c r="E28" s="116"/>
      <c r="F28" s="117"/>
      <c r="G28" s="205">
        <v>759189</v>
      </c>
      <c r="H28" s="210"/>
      <c r="I28" s="210"/>
      <c r="J28" s="118" t="str">
        <f t="shared" si="0"/>
        <v>CZK</v>
      </c>
    </row>
    <row r="29" spans="1:10" ht="27.75" customHeight="1" thickBot="1" x14ac:dyDescent="0.25">
      <c r="A29" s="3"/>
      <c r="B29" s="114" t="s">
        <v>37</v>
      </c>
      <c r="C29" s="119"/>
      <c r="D29" s="119"/>
      <c r="E29" s="119"/>
      <c r="F29" s="119"/>
      <c r="G29" s="205">
        <f>ZakladDPHZakl+DPHZakl</f>
        <v>0</v>
      </c>
      <c r="H29" s="205"/>
      <c r="I29" s="205"/>
      <c r="J29" s="120" t="s">
        <v>54</v>
      </c>
    </row>
    <row r="30" spans="1:10" ht="12.75" customHeight="1" x14ac:dyDescent="0.2">
      <c r="A30" s="3"/>
      <c r="B30" s="3"/>
      <c r="J30" s="10"/>
    </row>
    <row r="31" spans="1:10" ht="30.2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12</v>
      </c>
      <c r="D32" s="33" t="s">
        <v>175</v>
      </c>
      <c r="E32" s="33"/>
      <c r="F32" s="16" t="s">
        <v>11</v>
      </c>
      <c r="G32" s="33"/>
      <c r="H32" s="34">
        <f ca="1">TODAY()</f>
        <v>45460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26" t="s">
        <v>2</v>
      </c>
      <c r="E35" s="226"/>
      <c r="H35" s="11" t="s">
        <v>3</v>
      </c>
      <c r="J35" s="10"/>
    </row>
    <row r="36" spans="1:52" ht="13.7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17</v>
      </c>
      <c r="C37" s="2"/>
      <c r="D37" s="2"/>
      <c r="E37" s="2"/>
      <c r="F37" s="102"/>
      <c r="G37" s="102"/>
      <c r="H37" s="102"/>
      <c r="I37" s="102"/>
      <c r="J37" s="2"/>
    </row>
    <row r="38" spans="1:52" ht="25.5" hidden="1" customHeight="1" x14ac:dyDescent="0.2">
      <c r="A38" s="90" t="s">
        <v>39</v>
      </c>
      <c r="B38" s="94" t="s">
        <v>18</v>
      </c>
      <c r="C38" s="95" t="s">
        <v>6</v>
      </c>
      <c r="D38" s="96"/>
      <c r="E38" s="96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97" t="s">
        <v>0</v>
      </c>
    </row>
    <row r="39" spans="1:52" ht="25.5" hidden="1" customHeight="1" x14ac:dyDescent="0.2">
      <c r="A39" s="90">
        <v>1</v>
      </c>
      <c r="B39" s="98" t="s">
        <v>52</v>
      </c>
      <c r="C39" s="217"/>
      <c r="D39" s="218"/>
      <c r="E39" s="218"/>
      <c r="F39" s="105">
        <v>0</v>
      </c>
      <c r="G39" s="106">
        <v>759189</v>
      </c>
      <c r="H39" s="107">
        <v>159429.69</v>
      </c>
      <c r="I39" s="107">
        <v>918618.69</v>
      </c>
      <c r="J39" s="99">
        <f>IF(CenaCelkemVypocet=0,"",I39/CenaCelkemVypocet*100)</f>
        <v>100</v>
      </c>
    </row>
    <row r="40" spans="1:52" ht="25.5" hidden="1" customHeight="1" x14ac:dyDescent="0.2">
      <c r="A40" s="90">
        <v>2</v>
      </c>
      <c r="B40" s="91" t="s">
        <v>43</v>
      </c>
      <c r="C40" s="219" t="s">
        <v>44</v>
      </c>
      <c r="D40" s="220"/>
      <c r="E40" s="220"/>
      <c r="F40" s="108">
        <v>0</v>
      </c>
      <c r="G40" s="109">
        <v>759189</v>
      </c>
      <c r="H40" s="109">
        <v>159429.69</v>
      </c>
      <c r="I40" s="109">
        <v>918618.69</v>
      </c>
      <c r="J40" s="92">
        <f>IF(CenaCelkemVypocet=0,"",I40/CenaCelkemVypocet*100)</f>
        <v>100</v>
      </c>
    </row>
    <row r="41" spans="1:52" ht="25.5" hidden="1" customHeight="1" x14ac:dyDescent="0.2">
      <c r="A41" s="90">
        <v>3</v>
      </c>
      <c r="B41" s="100" t="s">
        <v>43</v>
      </c>
      <c r="C41" s="221" t="s">
        <v>44</v>
      </c>
      <c r="D41" s="222"/>
      <c r="E41" s="222"/>
      <c r="F41" s="110">
        <v>0</v>
      </c>
      <c r="G41" s="111">
        <v>759189</v>
      </c>
      <c r="H41" s="111">
        <v>159429.69</v>
      </c>
      <c r="I41" s="111">
        <v>918618.69</v>
      </c>
      <c r="J41" s="101">
        <f>IF(CenaCelkemVypocet=0,"",I41/CenaCelkemVypocet*100)</f>
        <v>100</v>
      </c>
    </row>
    <row r="42" spans="1:52" ht="25.5" hidden="1" customHeight="1" x14ac:dyDescent="0.2">
      <c r="A42" s="90"/>
      <c r="B42" s="223" t="s">
        <v>53</v>
      </c>
      <c r="C42" s="224"/>
      <c r="D42" s="224"/>
      <c r="E42" s="225"/>
      <c r="F42" s="112">
        <f>SUMIF(A39:A41,"=1",F39:F41)</f>
        <v>0</v>
      </c>
      <c r="G42" s="113">
        <f>SUMIF(A39:A41,"=1",G39:G41)</f>
        <v>759189</v>
      </c>
      <c r="H42" s="113">
        <f>SUMIF(A39:A41,"=1",H39:H41)</f>
        <v>159429.69</v>
      </c>
      <c r="I42" s="113">
        <f>SUMIF(A39:A41,"=1",I39:I41)</f>
        <v>918618.69</v>
      </c>
      <c r="J42" s="93">
        <f>SUMIF(A39:A41,"=1",J39:J41)</f>
        <v>100</v>
      </c>
    </row>
    <row r="44" spans="1:52" x14ac:dyDescent="0.2">
      <c r="B44" t="s">
        <v>216</v>
      </c>
    </row>
    <row r="45" spans="1:52" ht="38.25" x14ac:dyDescent="0.2">
      <c r="B45" s="230" t="s">
        <v>55</v>
      </c>
      <c r="C45" s="230"/>
      <c r="D45" s="230"/>
      <c r="E45" s="230"/>
      <c r="F45" s="230"/>
      <c r="G45" s="230"/>
      <c r="H45" s="230"/>
      <c r="I45" s="230"/>
      <c r="J45" s="230"/>
      <c r="AZ45" s="121" t="str">
        <f t="shared" ref="AZ45:AZ50" si="1">B45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6" spans="1:52" x14ac:dyDescent="0.2">
      <c r="B46" s="230" t="s">
        <v>56</v>
      </c>
      <c r="C46" s="230"/>
      <c r="D46" s="230"/>
      <c r="E46" s="230"/>
      <c r="F46" s="230"/>
      <c r="G46" s="230"/>
      <c r="H46" s="230"/>
      <c r="I46" s="230"/>
      <c r="J46" s="230"/>
      <c r="AZ46" s="121" t="str">
        <f t="shared" si="1"/>
        <v>Jednotkové ceny zahrnují i náklady na:</v>
      </c>
    </row>
    <row r="47" spans="1:52" x14ac:dyDescent="0.2">
      <c r="B47" s="230" t="s">
        <v>57</v>
      </c>
      <c r="C47" s="230"/>
      <c r="D47" s="230"/>
      <c r="E47" s="230"/>
      <c r="F47" s="230"/>
      <c r="G47" s="230"/>
      <c r="H47" s="230"/>
      <c r="I47" s="230"/>
      <c r="J47" s="230"/>
      <c r="AZ47" s="121" t="str">
        <f t="shared" si="1"/>
        <v>- pomocný instalační materiál,</v>
      </c>
    </row>
    <row r="48" spans="1:52" x14ac:dyDescent="0.2">
      <c r="B48" s="230" t="s">
        <v>58</v>
      </c>
      <c r="C48" s="230"/>
      <c r="D48" s="230"/>
      <c r="E48" s="230"/>
      <c r="F48" s="230"/>
      <c r="G48" s="230"/>
      <c r="H48" s="230"/>
      <c r="I48" s="230"/>
      <c r="J48" s="230"/>
      <c r="AZ48" s="121" t="str">
        <f t="shared" si="1"/>
        <v>- zdvihací zařízení - plošina,</v>
      </c>
    </row>
    <row r="49" spans="1:52" x14ac:dyDescent="0.2">
      <c r="B49" s="230" t="s">
        <v>59</v>
      </c>
      <c r="C49" s="230"/>
      <c r="D49" s="230"/>
      <c r="E49" s="230"/>
      <c r="F49" s="230"/>
      <c r="G49" s="230"/>
      <c r="H49" s="230"/>
      <c r="I49" s="230"/>
      <c r="J49" s="230"/>
      <c r="AZ49" s="121" t="str">
        <f t="shared" si="1"/>
        <v>- výškové práce,</v>
      </c>
    </row>
    <row r="50" spans="1:52" x14ac:dyDescent="0.2">
      <c r="B50" s="230" t="s">
        <v>60</v>
      </c>
      <c r="C50" s="230"/>
      <c r="D50" s="230"/>
      <c r="E50" s="230"/>
      <c r="F50" s="230"/>
      <c r="G50" s="230"/>
      <c r="H50" s="230"/>
      <c r="I50" s="230"/>
      <c r="J50" s="230"/>
      <c r="AZ50" s="121" t="str">
        <f t="shared" si="1"/>
        <v>- dopravné.</v>
      </c>
    </row>
    <row r="51" spans="1:52" x14ac:dyDescent="0.2">
      <c r="B51" s="87" t="s">
        <v>185</v>
      </c>
    </row>
    <row r="52" spans="1:52" x14ac:dyDescent="0.2">
      <c r="B52" s="230" t="s">
        <v>61</v>
      </c>
      <c r="C52" s="230"/>
      <c r="D52" s="230"/>
      <c r="E52" s="230"/>
      <c r="F52" s="230"/>
      <c r="G52" s="230"/>
      <c r="H52" s="230"/>
      <c r="I52" s="230"/>
      <c r="J52" s="230"/>
      <c r="AZ52" s="121" t="str">
        <f>B52</f>
        <v>Počty koncových prvků odečteny z digitální verze PD programem Autocad.</v>
      </c>
    </row>
    <row r="53" spans="1:52" x14ac:dyDescent="0.2">
      <c r="B53" s="230" t="s">
        <v>62</v>
      </c>
      <c r="C53" s="230"/>
      <c r="D53" s="230"/>
      <c r="E53" s="230"/>
      <c r="F53" s="230"/>
      <c r="G53" s="230"/>
      <c r="H53" s="230"/>
      <c r="I53" s="230"/>
      <c r="J53" s="230"/>
      <c r="AZ53" s="121" t="str">
        <f>B53</f>
        <v>Výměry odměřeny z digitální verze PD programem Autocad z příloh.</v>
      </c>
    </row>
    <row r="55" spans="1:52" x14ac:dyDescent="0.2">
      <c r="B55" s="230" t="s">
        <v>63</v>
      </c>
      <c r="C55" s="230"/>
      <c r="D55" s="230"/>
      <c r="E55" s="230"/>
      <c r="F55" s="230"/>
      <c r="G55" s="230"/>
      <c r="H55" s="230"/>
      <c r="I55" s="230"/>
      <c r="J55" s="230"/>
      <c r="AZ55" s="121" t="str">
        <f>B55</f>
        <v>Provedení dle PD.</v>
      </c>
    </row>
    <row r="58" spans="1:52" ht="15.75" x14ac:dyDescent="0.25">
      <c r="B58" s="122" t="s">
        <v>64</v>
      </c>
    </row>
    <row r="60" spans="1:52" ht="25.5" customHeight="1" x14ac:dyDescent="0.2">
      <c r="A60" s="123"/>
      <c r="B60" s="127" t="s">
        <v>18</v>
      </c>
      <c r="C60" s="127" t="s">
        <v>6</v>
      </c>
      <c r="D60" s="128"/>
      <c r="E60" s="128"/>
      <c r="F60" s="131" t="s">
        <v>65</v>
      </c>
      <c r="G60" s="131"/>
      <c r="H60" s="131"/>
      <c r="I60" s="131" t="s">
        <v>31</v>
      </c>
      <c r="J60" s="131" t="s">
        <v>0</v>
      </c>
    </row>
    <row r="61" spans="1:52" ht="25.5" customHeight="1" x14ac:dyDescent="0.2">
      <c r="A61" s="124"/>
      <c r="B61" s="134" t="s">
        <v>66</v>
      </c>
      <c r="C61" s="233" t="s">
        <v>228</v>
      </c>
      <c r="D61" s="234"/>
      <c r="E61" s="234"/>
      <c r="F61" s="139" t="s">
        <v>28</v>
      </c>
      <c r="G61" s="135"/>
      <c r="H61" s="135"/>
      <c r="I61" s="135">
        <f>'01 01 Pol'!G7</f>
        <v>0</v>
      </c>
      <c r="J61" s="136" t="str">
        <f>IF(I69=0,"",I61/I69*100)</f>
        <v/>
      </c>
    </row>
    <row r="62" spans="1:52" ht="25.5" customHeight="1" x14ac:dyDescent="0.2">
      <c r="A62" s="124"/>
      <c r="B62" s="126" t="s">
        <v>67</v>
      </c>
      <c r="C62" s="231" t="s">
        <v>219</v>
      </c>
      <c r="D62" s="232"/>
      <c r="E62" s="232"/>
      <c r="F62" s="140" t="s">
        <v>28</v>
      </c>
      <c r="G62" s="132"/>
      <c r="H62" s="132"/>
      <c r="I62" s="135">
        <f>'01 01 Pol'!G42</f>
        <v>0</v>
      </c>
      <c r="J62" s="137" t="str">
        <f>IF(I69=0,"",I62/I69*100)</f>
        <v/>
      </c>
    </row>
    <row r="63" spans="1:52" ht="25.5" customHeight="1" x14ac:dyDescent="0.2">
      <c r="A63" s="124"/>
      <c r="B63" s="126" t="s">
        <v>68</v>
      </c>
      <c r="C63" s="231" t="s">
        <v>229</v>
      </c>
      <c r="D63" s="232"/>
      <c r="E63" s="232"/>
      <c r="F63" s="140" t="s">
        <v>28</v>
      </c>
      <c r="G63" s="132"/>
      <c r="H63" s="132"/>
      <c r="I63" s="135">
        <f>'01 01 Pol'!G66</f>
        <v>0</v>
      </c>
      <c r="J63" s="137" t="str">
        <f>IF(I69=0,"",I63/I69*100)</f>
        <v/>
      </c>
    </row>
    <row r="64" spans="1:52" ht="25.5" customHeight="1" x14ac:dyDescent="0.2">
      <c r="A64" s="124"/>
      <c r="B64" s="126" t="s">
        <v>70</v>
      </c>
      <c r="C64" s="231" t="s">
        <v>197</v>
      </c>
      <c r="D64" s="232"/>
      <c r="E64" s="232"/>
      <c r="F64" s="140" t="s">
        <v>28</v>
      </c>
      <c r="G64" s="132"/>
      <c r="H64" s="132"/>
      <c r="I64" s="135">
        <f>'01 01 Pol'!G73</f>
        <v>0</v>
      </c>
      <c r="J64" s="137"/>
    </row>
    <row r="65" spans="1:10" ht="25.5" customHeight="1" x14ac:dyDescent="0.2">
      <c r="A65" s="124"/>
      <c r="B65" s="126" t="s">
        <v>71</v>
      </c>
      <c r="C65" s="231" t="s">
        <v>69</v>
      </c>
      <c r="D65" s="232"/>
      <c r="E65" s="232"/>
      <c r="F65" s="140" t="s">
        <v>28</v>
      </c>
      <c r="G65" s="132"/>
      <c r="H65" s="132"/>
      <c r="I65" s="135">
        <f>'01 01 Pol'!G81</f>
        <v>0</v>
      </c>
      <c r="J65" s="137" t="str">
        <f>IF(I69=0,"",I65/I69*100)</f>
        <v/>
      </c>
    </row>
    <row r="66" spans="1:10" ht="25.5" customHeight="1" x14ac:dyDescent="0.2">
      <c r="A66" s="124"/>
      <c r="B66" s="126" t="s">
        <v>73</v>
      </c>
      <c r="C66" s="231" t="s">
        <v>72</v>
      </c>
      <c r="D66" s="232"/>
      <c r="E66" s="232"/>
      <c r="F66" s="140" t="s">
        <v>28</v>
      </c>
      <c r="G66" s="132"/>
      <c r="H66" s="132"/>
      <c r="I66" s="135">
        <f>'01 01 Pol'!G115</f>
        <v>0</v>
      </c>
      <c r="J66" s="137" t="str">
        <f>IF(I69=0,"",I66/I69*100)</f>
        <v/>
      </c>
    </row>
    <row r="67" spans="1:10" ht="25.5" customHeight="1" x14ac:dyDescent="0.2">
      <c r="A67" s="124"/>
      <c r="B67" s="126" t="s">
        <v>75</v>
      </c>
      <c r="C67" s="231" t="s">
        <v>74</v>
      </c>
      <c r="D67" s="232"/>
      <c r="E67" s="232"/>
      <c r="F67" s="140" t="s">
        <v>28</v>
      </c>
      <c r="G67" s="132"/>
      <c r="H67" s="132"/>
      <c r="I67" s="135">
        <f>'01 01 Pol'!G120</f>
        <v>0</v>
      </c>
      <c r="J67" s="137" t="str">
        <f>IF(I69=0,"",I67/I69*100)</f>
        <v/>
      </c>
    </row>
    <row r="68" spans="1:10" ht="25.5" customHeight="1" x14ac:dyDescent="0.2">
      <c r="A68" s="124"/>
      <c r="B68" s="126" t="s">
        <v>186</v>
      </c>
      <c r="C68" s="189" t="s">
        <v>76</v>
      </c>
      <c r="D68" s="190"/>
      <c r="E68" s="190"/>
      <c r="F68" s="140" t="s">
        <v>28</v>
      </c>
      <c r="G68" s="132"/>
      <c r="H68" s="132"/>
      <c r="I68" s="135">
        <f>'01 01 Pol'!G129</f>
        <v>0</v>
      </c>
      <c r="J68" s="137" t="str">
        <f>IF(I69=0,"",I68/I69*100)</f>
        <v/>
      </c>
    </row>
    <row r="69" spans="1:10" ht="25.5" customHeight="1" x14ac:dyDescent="0.2">
      <c r="A69" s="125"/>
      <c r="B69" s="129" t="s">
        <v>1</v>
      </c>
      <c r="C69" s="129"/>
      <c r="D69" s="130"/>
      <c r="E69" s="130"/>
      <c r="F69" s="141"/>
      <c r="G69" s="133"/>
      <c r="H69" s="133"/>
      <c r="I69" s="133">
        <f>SUM(I61:I68)</f>
        <v>0</v>
      </c>
      <c r="J69" s="138">
        <f>SUM(J61:J68)</f>
        <v>0</v>
      </c>
    </row>
    <row r="70" spans="1:10" x14ac:dyDescent="0.2">
      <c r="F70" s="88"/>
      <c r="G70" s="88"/>
      <c r="H70" s="88"/>
      <c r="I70" s="88"/>
      <c r="J70" s="89"/>
    </row>
    <row r="71" spans="1:10" x14ac:dyDescent="0.2">
      <c r="F71" s="88"/>
      <c r="G71" s="88"/>
      <c r="H71" s="88"/>
      <c r="I71" s="88"/>
      <c r="J71" s="89"/>
    </row>
    <row r="72" spans="1:10" x14ac:dyDescent="0.2">
      <c r="F72" s="88"/>
      <c r="G72" s="88"/>
      <c r="H72" s="88"/>
      <c r="I72" s="88"/>
      <c r="J7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50:J50"/>
    <mergeCell ref="B52:J52"/>
    <mergeCell ref="B53:J53"/>
    <mergeCell ref="C67:E67"/>
    <mergeCell ref="B55:J55"/>
    <mergeCell ref="C61:E61"/>
    <mergeCell ref="C62:E62"/>
    <mergeCell ref="C65:E65"/>
    <mergeCell ref="C66:E66"/>
    <mergeCell ref="C63:E63"/>
    <mergeCell ref="C64:E64"/>
    <mergeCell ref="B45:J45"/>
    <mergeCell ref="B46:J46"/>
    <mergeCell ref="B47:J47"/>
    <mergeCell ref="B48:J48"/>
    <mergeCell ref="B49:J49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69" t="s">
        <v>8</v>
      </c>
      <c r="B2" s="68"/>
      <c r="C2" s="237"/>
      <c r="D2" s="237"/>
      <c r="E2" s="237"/>
      <c r="F2" s="237"/>
      <c r="G2" s="238"/>
    </row>
    <row r="3" spans="1:7" ht="24.95" customHeight="1" x14ac:dyDescent="0.2">
      <c r="A3" s="69" t="s">
        <v>9</v>
      </c>
      <c r="B3" s="68"/>
      <c r="C3" s="237"/>
      <c r="D3" s="237"/>
      <c r="E3" s="237"/>
      <c r="F3" s="237"/>
      <c r="G3" s="238"/>
    </row>
    <row r="4" spans="1:7" ht="24.95" customHeight="1" x14ac:dyDescent="0.2">
      <c r="A4" s="69" t="s">
        <v>10</v>
      </c>
      <c r="B4" s="68"/>
      <c r="C4" s="237"/>
      <c r="D4" s="237"/>
      <c r="E4" s="237"/>
      <c r="F4" s="237"/>
      <c r="G4" s="238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23"/>
  <sheetViews>
    <sheetView tabSelected="1" zoomScale="85" zoomScaleNormal="85" workbookViewId="0">
      <selection activeCell="Y51" sqref="Y51"/>
    </sheetView>
  </sheetViews>
  <sheetFormatPr defaultRowHeight="12.75" outlineLevelRow="1" x14ac:dyDescent="0.2"/>
  <cols>
    <col min="1" max="1" width="4.28515625" customWidth="1"/>
    <col min="2" max="2" width="14.42578125" style="87" customWidth="1"/>
    <col min="3" max="3" width="56" style="8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6" max="26" width="13" customWidth="1"/>
    <col min="27" max="27" width="12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x14ac:dyDescent="0.25">
      <c r="A1" s="239" t="s">
        <v>7</v>
      </c>
      <c r="B1" s="239"/>
      <c r="C1" s="239"/>
      <c r="D1" s="239"/>
      <c r="E1" s="239"/>
      <c r="F1" s="239"/>
      <c r="G1" s="239"/>
      <c r="AG1" t="s">
        <v>79</v>
      </c>
    </row>
    <row r="2" spans="1:60" x14ac:dyDescent="0.2">
      <c r="A2" s="69" t="s">
        <v>8</v>
      </c>
      <c r="B2" s="68" t="s">
        <v>47</v>
      </c>
      <c r="C2" s="240" t="s">
        <v>214</v>
      </c>
      <c r="D2" s="241"/>
      <c r="E2" s="241"/>
      <c r="F2" s="241"/>
      <c r="G2" s="242"/>
      <c r="AG2" t="s">
        <v>80</v>
      </c>
    </row>
    <row r="3" spans="1:60" x14ac:dyDescent="0.2">
      <c r="A3" s="69" t="s">
        <v>9</v>
      </c>
      <c r="B3" s="68" t="s">
        <v>43</v>
      </c>
      <c r="C3" s="240" t="s">
        <v>215</v>
      </c>
      <c r="D3" s="241"/>
      <c r="E3" s="241"/>
      <c r="F3" s="241"/>
      <c r="G3" s="242"/>
      <c r="AC3" s="87" t="s">
        <v>80</v>
      </c>
      <c r="AG3" t="s">
        <v>81</v>
      </c>
    </row>
    <row r="4" spans="1:60" x14ac:dyDescent="0.2">
      <c r="A4" s="143" t="s">
        <v>10</v>
      </c>
      <c r="B4" s="177" t="s">
        <v>43</v>
      </c>
      <c r="C4" s="243" t="s">
        <v>215</v>
      </c>
      <c r="D4" s="244"/>
      <c r="E4" s="244"/>
      <c r="F4" s="244"/>
      <c r="G4" s="245"/>
      <c r="AG4" t="s">
        <v>82</v>
      </c>
    </row>
    <row r="5" spans="1:60" x14ac:dyDescent="0.2">
      <c r="A5" s="178"/>
      <c r="D5" s="11"/>
    </row>
    <row r="6" spans="1:60" ht="38.25" x14ac:dyDescent="0.2">
      <c r="A6" s="149" t="s">
        <v>83</v>
      </c>
      <c r="B6" s="147" t="s">
        <v>84</v>
      </c>
      <c r="C6" s="147" t="s">
        <v>85</v>
      </c>
      <c r="D6" s="148" t="s">
        <v>86</v>
      </c>
      <c r="E6" s="149" t="s">
        <v>87</v>
      </c>
      <c r="F6" s="144" t="s">
        <v>88</v>
      </c>
      <c r="G6" s="149" t="s">
        <v>31</v>
      </c>
      <c r="H6" s="150" t="s">
        <v>32</v>
      </c>
      <c r="I6" s="150" t="s">
        <v>89</v>
      </c>
      <c r="J6" s="150" t="s">
        <v>33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</row>
    <row r="7" spans="1:60" x14ac:dyDescent="0.2">
      <c r="A7" s="152" t="s">
        <v>102</v>
      </c>
      <c r="B7" s="155" t="s">
        <v>66</v>
      </c>
      <c r="C7" s="156" t="s">
        <v>217</v>
      </c>
      <c r="D7" s="151"/>
      <c r="E7" s="159"/>
      <c r="F7" s="162"/>
      <c r="G7" s="162">
        <f>SUMIF(AG8:AG41,"&lt;&gt;NOR",G8:G41)</f>
        <v>0</v>
      </c>
      <c r="H7" s="162"/>
      <c r="I7" s="162">
        <f>SUM(I8:I41)</f>
        <v>0</v>
      </c>
      <c r="J7" s="162"/>
      <c r="K7" s="162">
        <f>SUM(K8:K41)</f>
        <v>8610</v>
      </c>
      <c r="L7" s="162"/>
      <c r="M7" s="162">
        <f>SUM(M8:M41)</f>
        <v>0</v>
      </c>
      <c r="N7" s="162"/>
      <c r="O7" s="162">
        <f>SUM(O8:O41)</f>
        <v>0</v>
      </c>
      <c r="P7" s="162"/>
      <c r="Q7" s="162">
        <f>SUM(Q8:Q41)</f>
        <v>0</v>
      </c>
      <c r="R7" s="162"/>
      <c r="S7" s="162"/>
      <c r="T7" s="162"/>
      <c r="U7" s="163">
        <f>SUM(U8:U41)</f>
        <v>0</v>
      </c>
      <c r="V7" s="162"/>
      <c r="AG7" t="s">
        <v>103</v>
      </c>
    </row>
    <row r="8" spans="1:60" outlineLevel="1" x14ac:dyDescent="0.2">
      <c r="A8" s="146">
        <v>1</v>
      </c>
      <c r="B8" s="171">
        <v>210000001</v>
      </c>
      <c r="C8" s="169" t="s">
        <v>169</v>
      </c>
      <c r="D8" s="157" t="s">
        <v>104</v>
      </c>
      <c r="E8" s="160">
        <v>1</v>
      </c>
      <c r="F8" s="164"/>
      <c r="G8" s="164">
        <f>SUM(E8*F8)</f>
        <v>0</v>
      </c>
      <c r="H8" s="164">
        <v>0</v>
      </c>
      <c r="I8" s="164">
        <f t="shared" ref="I8:I17" si="0">ROUND(E8*H8,2)</f>
        <v>0</v>
      </c>
      <c r="J8" s="164">
        <v>6820</v>
      </c>
      <c r="K8" s="164">
        <f t="shared" ref="K8:K17" si="1">ROUND(E8*J8,2)</f>
        <v>6820</v>
      </c>
      <c r="L8" s="164">
        <v>21</v>
      </c>
      <c r="M8" s="164">
        <f t="shared" ref="M8:M17" si="2">G8*(1+L8/100)</f>
        <v>0</v>
      </c>
      <c r="N8" s="164">
        <v>0</v>
      </c>
      <c r="O8" s="164">
        <f t="shared" ref="O8:O17" si="3">ROUND(E8*N8,2)</f>
        <v>0</v>
      </c>
      <c r="P8" s="164">
        <v>0</v>
      </c>
      <c r="Q8" s="164">
        <f t="shared" ref="Q8:Q17" si="4">ROUND(E8*P8,2)</f>
        <v>0</v>
      </c>
      <c r="R8" s="164"/>
      <c r="S8" s="164" t="s">
        <v>105</v>
      </c>
      <c r="T8" s="164">
        <v>0</v>
      </c>
      <c r="U8" s="165">
        <f t="shared" ref="U8:U17" si="5">ROUND(E8*T8,2)</f>
        <v>0</v>
      </c>
      <c r="V8" s="164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 t="s">
        <v>106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</row>
    <row r="9" spans="1:60" outlineLevel="1" x14ac:dyDescent="0.2">
      <c r="A9" s="146">
        <v>2</v>
      </c>
      <c r="B9" s="171">
        <v>210000002</v>
      </c>
      <c r="C9" s="169" t="s">
        <v>183</v>
      </c>
      <c r="D9" s="157" t="s">
        <v>108</v>
      </c>
      <c r="E9" s="160">
        <v>2</v>
      </c>
      <c r="F9" s="164"/>
      <c r="G9" s="164">
        <f t="shared" ref="G9:G41" si="6">SUM(E9*F9)</f>
        <v>0</v>
      </c>
      <c r="H9" s="164">
        <v>0</v>
      </c>
      <c r="I9" s="164">
        <f t="shared" si="0"/>
        <v>0</v>
      </c>
      <c r="J9" s="164">
        <v>45</v>
      </c>
      <c r="K9" s="164">
        <f t="shared" si="1"/>
        <v>90</v>
      </c>
      <c r="L9" s="164">
        <v>21</v>
      </c>
      <c r="M9" s="164">
        <f t="shared" si="2"/>
        <v>0</v>
      </c>
      <c r="N9" s="164">
        <v>0</v>
      </c>
      <c r="O9" s="164">
        <f t="shared" si="3"/>
        <v>0</v>
      </c>
      <c r="P9" s="164">
        <v>0</v>
      </c>
      <c r="Q9" s="164">
        <f t="shared" si="4"/>
        <v>0</v>
      </c>
      <c r="R9" s="164"/>
      <c r="S9" s="164" t="s">
        <v>105</v>
      </c>
      <c r="T9" s="164">
        <v>0</v>
      </c>
      <c r="U9" s="165">
        <f t="shared" si="5"/>
        <v>0</v>
      </c>
      <c r="V9" s="16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 t="s">
        <v>106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6">
        <v>3</v>
      </c>
      <c r="B10" s="171">
        <v>210000003</v>
      </c>
      <c r="C10" s="169" t="s">
        <v>230</v>
      </c>
      <c r="D10" s="157" t="s">
        <v>108</v>
      </c>
      <c r="E10" s="160">
        <v>2</v>
      </c>
      <c r="F10" s="164"/>
      <c r="G10" s="164">
        <f t="shared" si="6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16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6">
        <v>4</v>
      </c>
      <c r="B11" s="171">
        <v>210000004</v>
      </c>
      <c r="C11" s="169" t="s">
        <v>187</v>
      </c>
      <c r="D11" s="157" t="s">
        <v>109</v>
      </c>
      <c r="E11" s="160">
        <v>12</v>
      </c>
      <c r="F11" s="164"/>
      <c r="G11" s="164">
        <f t="shared" si="6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16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6">
        <v>5</v>
      </c>
      <c r="B12" s="171">
        <v>210000005</v>
      </c>
      <c r="C12" s="169" t="s">
        <v>188</v>
      </c>
      <c r="D12" s="157" t="s">
        <v>109</v>
      </c>
      <c r="E12" s="160">
        <v>12</v>
      </c>
      <c r="F12" s="164"/>
      <c r="G12" s="164">
        <f t="shared" si="6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46">
        <v>6</v>
      </c>
      <c r="B13" s="171">
        <v>210000006</v>
      </c>
      <c r="C13" s="169" t="s">
        <v>201</v>
      </c>
      <c r="D13" s="157" t="s">
        <v>109</v>
      </c>
      <c r="E13" s="160">
        <v>8</v>
      </c>
      <c r="F13" s="164"/>
      <c r="G13" s="164">
        <f t="shared" si="6"/>
        <v>0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4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6">
        <v>7</v>
      </c>
      <c r="B14" s="171">
        <v>210000007</v>
      </c>
      <c r="C14" s="169" t="s">
        <v>207</v>
      </c>
      <c r="D14" s="157" t="s">
        <v>108</v>
      </c>
      <c r="E14" s="160">
        <v>8</v>
      </c>
      <c r="F14" s="164"/>
      <c r="G14" s="164">
        <f t="shared" si="6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4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6">
        <v>8</v>
      </c>
      <c r="B15" s="171">
        <v>210000008</v>
      </c>
      <c r="C15" s="169" t="s">
        <v>202</v>
      </c>
      <c r="D15" s="157" t="s">
        <v>107</v>
      </c>
      <c r="E15" s="160">
        <v>14</v>
      </c>
      <c r="F15" s="164"/>
      <c r="G15" s="164">
        <f t="shared" si="6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46">
        <v>9</v>
      </c>
      <c r="B16" s="171">
        <v>210000009</v>
      </c>
      <c r="C16" s="169" t="s">
        <v>203</v>
      </c>
      <c r="D16" s="157" t="s">
        <v>109</v>
      </c>
      <c r="E16" s="160">
        <v>6</v>
      </c>
      <c r="F16" s="164"/>
      <c r="G16" s="164">
        <f t="shared" si="6"/>
        <v>0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164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46">
        <v>10</v>
      </c>
      <c r="B17" s="171">
        <v>210000010</v>
      </c>
      <c r="C17" s="169" t="s">
        <v>110</v>
      </c>
      <c r="D17" s="157" t="s">
        <v>108</v>
      </c>
      <c r="E17" s="160">
        <v>2</v>
      </c>
      <c r="F17" s="164"/>
      <c r="G17" s="164">
        <f t="shared" si="6"/>
        <v>0</v>
      </c>
      <c r="H17" s="164">
        <v>0</v>
      </c>
      <c r="I17" s="164">
        <f t="shared" si="0"/>
        <v>0</v>
      </c>
      <c r="J17" s="164">
        <v>850</v>
      </c>
      <c r="K17" s="164">
        <f t="shared" si="1"/>
        <v>1700</v>
      </c>
      <c r="L17" s="164">
        <v>21</v>
      </c>
      <c r="M17" s="164">
        <f t="shared" si="2"/>
        <v>0</v>
      </c>
      <c r="N17" s="164">
        <v>0</v>
      </c>
      <c r="O17" s="164">
        <f t="shared" si="3"/>
        <v>0</v>
      </c>
      <c r="P17" s="164">
        <v>0</v>
      </c>
      <c r="Q17" s="164">
        <f t="shared" si="4"/>
        <v>0</v>
      </c>
      <c r="R17" s="164"/>
      <c r="S17" s="164" t="s">
        <v>105</v>
      </c>
      <c r="T17" s="164">
        <v>0</v>
      </c>
      <c r="U17" s="165">
        <f t="shared" si="5"/>
        <v>0</v>
      </c>
      <c r="V17" s="164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6">
        <v>11</v>
      </c>
      <c r="B18" s="171">
        <v>210000011</v>
      </c>
      <c r="C18" s="169" t="s">
        <v>204</v>
      </c>
      <c r="D18" s="157" t="s">
        <v>108</v>
      </c>
      <c r="E18" s="160">
        <v>2</v>
      </c>
      <c r="F18" s="164"/>
      <c r="G18" s="164">
        <f t="shared" si="6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164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6">
        <v>12</v>
      </c>
      <c r="B19" s="171">
        <v>210000012</v>
      </c>
      <c r="C19" s="180" t="s">
        <v>146</v>
      </c>
      <c r="D19" s="157" t="s">
        <v>145</v>
      </c>
      <c r="E19" s="160">
        <v>3</v>
      </c>
      <c r="F19" s="164"/>
      <c r="G19" s="164">
        <f t="shared" si="6"/>
        <v>0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46">
        <v>13</v>
      </c>
      <c r="B20" s="171">
        <v>210000013</v>
      </c>
      <c r="C20" s="169" t="s">
        <v>147</v>
      </c>
      <c r="D20" s="157" t="s">
        <v>145</v>
      </c>
      <c r="E20" s="160">
        <v>2</v>
      </c>
      <c r="F20" s="164"/>
      <c r="G20" s="164">
        <f t="shared" si="6"/>
        <v>0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  <c r="V20" s="164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6">
        <v>14</v>
      </c>
      <c r="B21" s="171">
        <v>210000014</v>
      </c>
      <c r="C21" s="169" t="s">
        <v>148</v>
      </c>
      <c r="D21" s="157" t="s">
        <v>149</v>
      </c>
      <c r="E21" s="160">
        <v>0.01</v>
      </c>
      <c r="F21" s="164"/>
      <c r="G21" s="164">
        <f t="shared" si="6"/>
        <v>0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164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6">
        <v>15</v>
      </c>
      <c r="B22" s="171">
        <v>210000015</v>
      </c>
      <c r="C22" s="169" t="s">
        <v>150</v>
      </c>
      <c r="D22" s="157" t="s">
        <v>145</v>
      </c>
      <c r="E22" s="160">
        <v>3</v>
      </c>
      <c r="F22" s="164"/>
      <c r="G22" s="164">
        <f t="shared" si="6"/>
        <v>0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5"/>
      <c r="V22" s="164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46">
        <v>16</v>
      </c>
      <c r="B23" s="171">
        <v>210000016</v>
      </c>
      <c r="C23" s="169" t="s">
        <v>151</v>
      </c>
      <c r="D23" s="157" t="s">
        <v>145</v>
      </c>
      <c r="E23" s="160">
        <v>3</v>
      </c>
      <c r="F23" s="164"/>
      <c r="G23" s="164">
        <f t="shared" si="6"/>
        <v>0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5"/>
      <c r="V23" s="16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46">
        <v>17</v>
      </c>
      <c r="B24" s="171">
        <v>210000017</v>
      </c>
      <c r="C24" s="169" t="s">
        <v>111</v>
      </c>
      <c r="D24" s="157" t="s">
        <v>107</v>
      </c>
      <c r="E24" s="160">
        <v>26</v>
      </c>
      <c r="F24" s="164"/>
      <c r="G24" s="164">
        <f t="shared" si="6"/>
        <v>0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4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46">
        <v>18</v>
      </c>
      <c r="B25" s="171">
        <v>210000018</v>
      </c>
      <c r="C25" s="169" t="s">
        <v>205</v>
      </c>
      <c r="D25" s="157" t="s">
        <v>108</v>
      </c>
      <c r="E25" s="160">
        <v>2</v>
      </c>
      <c r="F25" s="164"/>
      <c r="G25" s="164">
        <f t="shared" si="6"/>
        <v>0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5"/>
      <c r="V25" s="164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46">
        <v>19</v>
      </c>
      <c r="B26" s="171">
        <v>210000019</v>
      </c>
      <c r="C26" s="169" t="s">
        <v>206</v>
      </c>
      <c r="D26" s="157" t="s">
        <v>107</v>
      </c>
      <c r="E26" s="160">
        <v>14</v>
      </c>
      <c r="F26" s="164"/>
      <c r="G26" s="164">
        <f t="shared" si="6"/>
        <v>0</v>
      </c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4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46">
        <v>20</v>
      </c>
      <c r="B27" s="171">
        <v>210000020</v>
      </c>
      <c r="C27" s="169" t="s">
        <v>233</v>
      </c>
      <c r="D27" s="157" t="s">
        <v>107</v>
      </c>
      <c r="E27" s="160">
        <v>8</v>
      </c>
      <c r="F27" s="164"/>
      <c r="G27" s="164">
        <f t="shared" ref="G27" si="7">SUM(E27*F27)</f>
        <v>0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4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46">
        <v>21</v>
      </c>
      <c r="B28" s="171">
        <v>210000021</v>
      </c>
      <c r="C28" s="169" t="s">
        <v>184</v>
      </c>
      <c r="D28" s="157" t="s">
        <v>108</v>
      </c>
      <c r="E28" s="160">
        <v>50</v>
      </c>
      <c r="F28" s="164"/>
      <c r="G28" s="164">
        <f t="shared" si="6"/>
        <v>0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5"/>
      <c r="V28" s="164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46">
        <v>22</v>
      </c>
      <c r="B29" s="171">
        <v>210000022</v>
      </c>
      <c r="C29" s="169" t="s">
        <v>225</v>
      </c>
      <c r="D29" s="157" t="s">
        <v>113</v>
      </c>
      <c r="E29" s="160">
        <v>2</v>
      </c>
      <c r="F29" s="164"/>
      <c r="G29" s="164">
        <f t="shared" si="6"/>
        <v>0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4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6">
        <v>23</v>
      </c>
      <c r="B30" s="171">
        <v>210000023</v>
      </c>
      <c r="C30" s="185" t="s">
        <v>192</v>
      </c>
      <c r="D30" s="186" t="s">
        <v>108</v>
      </c>
      <c r="E30" s="187">
        <v>4</v>
      </c>
      <c r="F30" s="188"/>
      <c r="G30" s="164">
        <f t="shared" si="6"/>
        <v>0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4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46">
        <v>24</v>
      </c>
      <c r="B31" s="171">
        <v>210000024</v>
      </c>
      <c r="C31" s="185" t="s">
        <v>193</v>
      </c>
      <c r="D31" s="186" t="s">
        <v>108</v>
      </c>
      <c r="E31" s="187">
        <v>1</v>
      </c>
      <c r="F31" s="188"/>
      <c r="G31" s="164">
        <f t="shared" si="6"/>
        <v>0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4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46">
        <v>25</v>
      </c>
      <c r="B32" s="171">
        <v>210000025</v>
      </c>
      <c r="C32" s="169" t="s">
        <v>209</v>
      </c>
      <c r="D32" s="157" t="s">
        <v>108</v>
      </c>
      <c r="E32" s="160">
        <v>1</v>
      </c>
      <c r="F32" s="164"/>
      <c r="G32" s="164">
        <f t="shared" si="6"/>
        <v>0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4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46">
        <v>26</v>
      </c>
      <c r="B33" s="171">
        <v>210000026</v>
      </c>
      <c r="C33" s="169" t="s">
        <v>218</v>
      </c>
      <c r="D33" s="157" t="s">
        <v>108</v>
      </c>
      <c r="E33" s="160">
        <v>1</v>
      </c>
      <c r="F33" s="164"/>
      <c r="G33" s="164">
        <f t="shared" si="6"/>
        <v>0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4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46">
        <v>27</v>
      </c>
      <c r="B34" s="171">
        <v>210000027</v>
      </c>
      <c r="C34" s="169" t="s">
        <v>191</v>
      </c>
      <c r="D34" s="157" t="s">
        <v>108</v>
      </c>
      <c r="E34" s="160">
        <v>3</v>
      </c>
      <c r="F34" s="164"/>
      <c r="G34" s="164">
        <f t="shared" si="6"/>
        <v>0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6">
        <v>28</v>
      </c>
      <c r="B35" s="171">
        <v>210000028</v>
      </c>
      <c r="C35" s="169" t="s">
        <v>189</v>
      </c>
      <c r="D35" s="157" t="s">
        <v>108</v>
      </c>
      <c r="E35" s="160">
        <v>2</v>
      </c>
      <c r="F35" s="164"/>
      <c r="G35" s="164">
        <f t="shared" si="6"/>
        <v>0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5"/>
      <c r="V35" s="164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46">
        <v>29</v>
      </c>
      <c r="B36" s="171">
        <v>210000029</v>
      </c>
      <c r="C36" s="169" t="s">
        <v>166</v>
      </c>
      <c r="D36" s="157" t="s">
        <v>108</v>
      </c>
      <c r="E36" s="160">
        <v>3</v>
      </c>
      <c r="F36" s="164"/>
      <c r="G36" s="164">
        <f t="shared" si="6"/>
        <v>0</v>
      </c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16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6">
        <v>30</v>
      </c>
      <c r="B37" s="171">
        <v>210000030</v>
      </c>
      <c r="C37" s="169" t="s">
        <v>167</v>
      </c>
      <c r="D37" s="157" t="s">
        <v>108</v>
      </c>
      <c r="E37" s="160">
        <v>4</v>
      </c>
      <c r="F37" s="164"/>
      <c r="G37" s="164">
        <f t="shared" si="6"/>
        <v>0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4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6">
        <v>31</v>
      </c>
      <c r="B38" s="171">
        <v>210000031</v>
      </c>
      <c r="C38" s="169" t="s">
        <v>138</v>
      </c>
      <c r="D38" s="157" t="s">
        <v>108</v>
      </c>
      <c r="E38" s="160">
        <v>2</v>
      </c>
      <c r="F38" s="164"/>
      <c r="G38" s="164">
        <f t="shared" si="6"/>
        <v>0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16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46">
        <v>32</v>
      </c>
      <c r="B39" s="171">
        <v>210000032</v>
      </c>
      <c r="C39" s="169" t="s">
        <v>139</v>
      </c>
      <c r="D39" s="157" t="s">
        <v>108</v>
      </c>
      <c r="E39" s="160">
        <v>1</v>
      </c>
      <c r="F39" s="164"/>
      <c r="G39" s="164">
        <f t="shared" si="6"/>
        <v>0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164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46">
        <v>33</v>
      </c>
      <c r="B40" s="171">
        <v>210000033</v>
      </c>
      <c r="C40" s="169" t="s">
        <v>153</v>
      </c>
      <c r="D40" s="157" t="s">
        <v>108</v>
      </c>
      <c r="E40" s="160">
        <v>1</v>
      </c>
      <c r="F40" s="164"/>
      <c r="G40" s="164">
        <f t="shared" si="6"/>
        <v>0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5"/>
      <c r="V40" s="164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46">
        <v>34</v>
      </c>
      <c r="B41" s="171">
        <v>210000034</v>
      </c>
      <c r="C41" s="169" t="s">
        <v>112</v>
      </c>
      <c r="D41" s="157" t="s">
        <v>113</v>
      </c>
      <c r="E41" s="160">
        <v>8</v>
      </c>
      <c r="F41" s="164"/>
      <c r="G41" s="164">
        <f t="shared" si="6"/>
        <v>0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4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53" t="s">
        <v>102</v>
      </c>
      <c r="B42" s="153" t="s">
        <v>67</v>
      </c>
      <c r="C42" s="170" t="s">
        <v>219</v>
      </c>
      <c r="D42" s="158"/>
      <c r="E42" s="161"/>
      <c r="F42" s="166"/>
      <c r="G42" s="166">
        <f>SUMIF(AG43:AG65,"&lt;&gt;NOR",G43:G65)</f>
        <v>0</v>
      </c>
      <c r="H42" s="166"/>
      <c r="I42" s="166">
        <f>SUM(I43:I65)</f>
        <v>1285</v>
      </c>
      <c r="J42" s="166"/>
      <c r="K42" s="166">
        <f>SUM(K43:K65)</f>
        <v>1795</v>
      </c>
      <c r="L42" s="166"/>
      <c r="M42" s="166">
        <f>SUM(M43:M65)</f>
        <v>0</v>
      </c>
      <c r="N42" s="166"/>
      <c r="O42" s="166">
        <f>SUM(O43:O65)</f>
        <v>0</v>
      </c>
      <c r="P42" s="166"/>
      <c r="Q42" s="166">
        <f>SUM(Q43:Q65)</f>
        <v>0</v>
      </c>
      <c r="R42" s="166"/>
      <c r="S42" s="166"/>
      <c r="T42" s="166"/>
      <c r="U42" s="167">
        <f>SUM(U43:U65)</f>
        <v>0</v>
      </c>
      <c r="V42" s="166"/>
    </row>
    <row r="43" spans="1:60" outlineLevel="1" x14ac:dyDescent="0.2">
      <c r="A43" s="146">
        <v>35</v>
      </c>
      <c r="B43" s="171">
        <v>210000035</v>
      </c>
      <c r="C43" s="169" t="s">
        <v>169</v>
      </c>
      <c r="D43" s="157" t="s">
        <v>104</v>
      </c>
      <c r="E43" s="160">
        <v>1</v>
      </c>
      <c r="F43" s="164"/>
      <c r="G43" s="164">
        <f>SUM(E43*F43)</f>
        <v>0</v>
      </c>
      <c r="H43" s="164">
        <v>1285</v>
      </c>
      <c r="I43" s="164">
        <f>ROUND(E43*H43,2)</f>
        <v>1285</v>
      </c>
      <c r="J43" s="164">
        <v>1795</v>
      </c>
      <c r="K43" s="164">
        <f>ROUND(E43*J43,2)</f>
        <v>1795</v>
      </c>
      <c r="L43" s="164">
        <v>21</v>
      </c>
      <c r="M43" s="164">
        <f>G43*(1+L43/100)</f>
        <v>0</v>
      </c>
      <c r="N43" s="164">
        <v>0</v>
      </c>
      <c r="O43" s="164">
        <f>ROUND(E43*N43,2)</f>
        <v>0</v>
      </c>
      <c r="P43" s="164">
        <v>0</v>
      </c>
      <c r="Q43" s="164">
        <f>ROUND(E43*P43,2)</f>
        <v>0</v>
      </c>
      <c r="R43" s="164"/>
      <c r="S43" s="164" t="s">
        <v>105</v>
      </c>
      <c r="T43" s="164">
        <v>0</v>
      </c>
      <c r="U43" s="165">
        <f>ROUND(E43*T43,2)</f>
        <v>0</v>
      </c>
      <c r="V43" s="164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46">
        <v>36</v>
      </c>
      <c r="B44" s="171">
        <v>210000036</v>
      </c>
      <c r="C44" s="169" t="s">
        <v>231</v>
      </c>
      <c r="D44" s="157" t="s">
        <v>108</v>
      </c>
      <c r="E44" s="160">
        <v>2</v>
      </c>
      <c r="F44" s="164"/>
      <c r="G44" s="164">
        <f t="shared" ref="G44:G46" si="8">SUM(E44*F44)</f>
        <v>0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5"/>
      <c r="V44" s="16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6">
        <v>37</v>
      </c>
      <c r="B45" s="171">
        <v>210000037</v>
      </c>
      <c r="C45" s="169" t="s">
        <v>232</v>
      </c>
      <c r="D45" s="157" t="s">
        <v>108</v>
      </c>
      <c r="E45" s="160">
        <v>2</v>
      </c>
      <c r="F45" s="164"/>
      <c r="G45" s="164">
        <f t="shared" si="8"/>
        <v>0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5"/>
      <c r="V45" s="16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46">
        <v>38</v>
      </c>
      <c r="B46" s="171">
        <v>210000038</v>
      </c>
      <c r="C46" s="169" t="s">
        <v>221</v>
      </c>
      <c r="D46" s="157" t="s">
        <v>108</v>
      </c>
      <c r="E46" s="160">
        <v>12</v>
      </c>
      <c r="F46" s="164"/>
      <c r="G46" s="164">
        <f t="shared" si="8"/>
        <v>0</v>
      </c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5"/>
      <c r="V46" s="16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46">
        <v>39</v>
      </c>
      <c r="B47" s="171">
        <v>210000039</v>
      </c>
      <c r="C47" s="169" t="s">
        <v>188</v>
      </c>
      <c r="D47" s="157" t="s">
        <v>109</v>
      </c>
      <c r="E47" s="160">
        <v>12</v>
      </c>
      <c r="F47" s="164"/>
      <c r="G47" s="164">
        <f t="shared" ref="G47" si="9">SUM(E47*F47)</f>
        <v>0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5"/>
      <c r="V47" s="16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46">
        <v>40</v>
      </c>
      <c r="B48" s="171">
        <v>210000040</v>
      </c>
      <c r="C48" s="169" t="s">
        <v>111</v>
      </c>
      <c r="D48" s="157" t="s">
        <v>107</v>
      </c>
      <c r="E48" s="160">
        <v>52</v>
      </c>
      <c r="F48" s="164"/>
      <c r="G48" s="164">
        <f t="shared" ref="G48:G51" si="10">SUM(E48*F48)</f>
        <v>0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5"/>
      <c r="V48" s="164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46">
        <v>41</v>
      </c>
      <c r="B49" s="171">
        <v>210000041</v>
      </c>
      <c r="C49" s="169" t="s">
        <v>208</v>
      </c>
      <c r="D49" s="157" t="s">
        <v>108</v>
      </c>
      <c r="E49" s="160">
        <v>45</v>
      </c>
      <c r="F49" s="164"/>
      <c r="G49" s="164">
        <f t="shared" si="10"/>
        <v>0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5"/>
      <c r="V49" s="164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46">
        <v>42</v>
      </c>
      <c r="B50" s="171">
        <v>210000042</v>
      </c>
      <c r="C50" s="169" t="s">
        <v>220</v>
      </c>
      <c r="D50" s="157" t="s">
        <v>108</v>
      </c>
      <c r="E50" s="160">
        <v>42</v>
      </c>
      <c r="F50" s="164"/>
      <c r="G50" s="164">
        <f t="shared" si="10"/>
        <v>0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5"/>
      <c r="V50" s="164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46">
        <v>43</v>
      </c>
      <c r="B51" s="171">
        <v>210000043</v>
      </c>
      <c r="C51" s="169" t="s">
        <v>184</v>
      </c>
      <c r="D51" s="157" t="s">
        <v>108</v>
      </c>
      <c r="E51" s="160">
        <v>10</v>
      </c>
      <c r="F51" s="164"/>
      <c r="G51" s="164">
        <f t="shared" si="10"/>
        <v>0</v>
      </c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5"/>
      <c r="V51" s="164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46">
        <v>44</v>
      </c>
      <c r="B52" s="171">
        <v>210000044</v>
      </c>
      <c r="C52" s="185" t="s">
        <v>192</v>
      </c>
      <c r="D52" s="186" t="s">
        <v>108</v>
      </c>
      <c r="E52" s="187">
        <v>4</v>
      </c>
      <c r="F52" s="188"/>
      <c r="G52" s="164">
        <f t="shared" ref="G52:G65" si="11">SUM(E52*F52)</f>
        <v>0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5"/>
      <c r="V52" s="16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46">
        <v>45</v>
      </c>
      <c r="B53" s="171">
        <v>210000045</v>
      </c>
      <c r="C53" s="185" t="s">
        <v>193</v>
      </c>
      <c r="D53" s="186" t="s">
        <v>108</v>
      </c>
      <c r="E53" s="187">
        <v>1</v>
      </c>
      <c r="F53" s="188"/>
      <c r="G53" s="164">
        <f t="shared" si="11"/>
        <v>0</v>
      </c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5"/>
      <c r="V53" s="16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46">
        <v>46</v>
      </c>
      <c r="B54" s="171">
        <v>210000046</v>
      </c>
      <c r="C54" s="185" t="s">
        <v>194</v>
      </c>
      <c r="D54" s="186" t="s">
        <v>108</v>
      </c>
      <c r="E54" s="187">
        <v>1</v>
      </c>
      <c r="F54" s="188"/>
      <c r="G54" s="164">
        <f t="shared" si="11"/>
        <v>0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16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46">
        <v>47</v>
      </c>
      <c r="B55" s="171">
        <v>210000047</v>
      </c>
      <c r="C55" s="169" t="s">
        <v>190</v>
      </c>
      <c r="D55" s="157" t="s">
        <v>108</v>
      </c>
      <c r="E55" s="160">
        <v>1</v>
      </c>
      <c r="F55" s="164"/>
      <c r="G55" s="164">
        <f t="shared" si="11"/>
        <v>0</v>
      </c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5"/>
      <c r="V55" s="164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46">
        <v>48</v>
      </c>
      <c r="B56" s="171">
        <v>210000048</v>
      </c>
      <c r="C56" s="169" t="s">
        <v>191</v>
      </c>
      <c r="D56" s="157" t="s">
        <v>108</v>
      </c>
      <c r="E56" s="160">
        <v>4</v>
      </c>
      <c r="F56" s="164"/>
      <c r="G56" s="164">
        <f t="shared" si="11"/>
        <v>0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5"/>
      <c r="V56" s="164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46">
        <v>49</v>
      </c>
      <c r="B57" s="171">
        <v>210000049</v>
      </c>
      <c r="C57" s="169" t="s">
        <v>189</v>
      </c>
      <c r="D57" s="157" t="s">
        <v>108</v>
      </c>
      <c r="E57" s="160">
        <v>2</v>
      </c>
      <c r="F57" s="164"/>
      <c r="G57" s="164">
        <f t="shared" si="11"/>
        <v>0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5"/>
      <c r="V57" s="164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46">
        <v>50</v>
      </c>
      <c r="B58" s="171">
        <v>210000050</v>
      </c>
      <c r="C58" s="169" t="s">
        <v>170</v>
      </c>
      <c r="D58" s="157" t="s">
        <v>108</v>
      </c>
      <c r="E58" s="160">
        <v>2</v>
      </c>
      <c r="F58" s="164"/>
      <c r="G58" s="164">
        <f t="shared" si="11"/>
        <v>0</v>
      </c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5"/>
      <c r="V58" s="16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46">
        <v>51</v>
      </c>
      <c r="B59" s="171">
        <v>210000051</v>
      </c>
      <c r="C59" s="169" t="s">
        <v>138</v>
      </c>
      <c r="D59" s="157" t="s">
        <v>108</v>
      </c>
      <c r="E59" s="160">
        <v>2</v>
      </c>
      <c r="F59" s="164"/>
      <c r="G59" s="164">
        <f t="shared" si="11"/>
        <v>0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5"/>
      <c r="V59" s="164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46">
        <v>52</v>
      </c>
      <c r="B60" s="171">
        <v>210000052</v>
      </c>
      <c r="C60" s="169" t="s">
        <v>152</v>
      </c>
      <c r="D60" s="157" t="s">
        <v>108</v>
      </c>
      <c r="E60" s="160">
        <v>1</v>
      </c>
      <c r="F60" s="164"/>
      <c r="G60" s="164">
        <f t="shared" si="11"/>
        <v>0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5"/>
      <c r="V60" s="164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46">
        <v>53</v>
      </c>
      <c r="B61" s="171">
        <v>210000053</v>
      </c>
      <c r="C61" s="169" t="s">
        <v>213</v>
      </c>
      <c r="D61" s="157" t="s">
        <v>108</v>
      </c>
      <c r="E61" s="160">
        <v>1</v>
      </c>
      <c r="F61" s="164"/>
      <c r="G61" s="164">
        <f t="shared" ref="G61" si="12">SUM(E61*F61)</f>
        <v>0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5"/>
      <c r="V61" s="164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46">
        <v>54</v>
      </c>
      <c r="B62" s="171">
        <v>210000054</v>
      </c>
      <c r="C62" s="169" t="s">
        <v>226</v>
      </c>
      <c r="D62" s="157" t="s">
        <v>108</v>
      </c>
      <c r="E62" s="160">
        <v>1</v>
      </c>
      <c r="F62" s="164"/>
      <c r="G62" s="164">
        <f t="shared" ref="G62" si="13">SUM(E62*F62)</f>
        <v>0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5"/>
      <c r="V62" s="16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46">
        <v>55</v>
      </c>
      <c r="B63" s="171">
        <v>210000055</v>
      </c>
      <c r="C63" s="169" t="s">
        <v>139</v>
      </c>
      <c r="D63" s="157" t="s">
        <v>108</v>
      </c>
      <c r="E63" s="160">
        <v>1</v>
      </c>
      <c r="F63" s="164"/>
      <c r="G63" s="164">
        <f t="shared" si="11"/>
        <v>0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5"/>
      <c r="V63" s="164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46">
        <v>56</v>
      </c>
      <c r="B64" s="171">
        <v>210000056</v>
      </c>
      <c r="C64" s="169" t="s">
        <v>153</v>
      </c>
      <c r="D64" s="157" t="s">
        <v>108</v>
      </c>
      <c r="E64" s="160">
        <v>1</v>
      </c>
      <c r="F64" s="164"/>
      <c r="G64" s="164">
        <f t="shared" si="11"/>
        <v>0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5"/>
      <c r="V64" s="164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46">
        <v>57</v>
      </c>
      <c r="B65" s="171">
        <v>210000057</v>
      </c>
      <c r="C65" s="169" t="s">
        <v>112</v>
      </c>
      <c r="D65" s="157" t="s">
        <v>113</v>
      </c>
      <c r="E65" s="160">
        <v>8</v>
      </c>
      <c r="F65" s="164"/>
      <c r="G65" s="164">
        <f t="shared" si="11"/>
        <v>0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5"/>
      <c r="V65" s="164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12.75" customHeight="1" outlineLevel="1" x14ac:dyDescent="0.2">
      <c r="A66" s="153" t="s">
        <v>102</v>
      </c>
      <c r="B66" s="153" t="s">
        <v>68</v>
      </c>
      <c r="C66" s="170" t="s">
        <v>222</v>
      </c>
      <c r="D66" s="158"/>
      <c r="E66" s="161"/>
      <c r="F66" s="166"/>
      <c r="G66" s="166">
        <f>SUMIF(AG67:AG72,"&lt;&gt;NOR",G67:G72)</f>
        <v>0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5"/>
      <c r="V66" s="16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46">
        <v>58</v>
      </c>
      <c r="B67" s="171">
        <v>210000058</v>
      </c>
      <c r="C67" s="169" t="s">
        <v>169</v>
      </c>
      <c r="D67" s="157" t="s">
        <v>104</v>
      </c>
      <c r="E67" s="160">
        <v>1</v>
      </c>
      <c r="F67" s="164"/>
      <c r="G67" s="164">
        <f>SUM(E67*F67)</f>
        <v>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5"/>
      <c r="V67" s="164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46">
        <v>59</v>
      </c>
      <c r="B68" s="171">
        <v>210000059</v>
      </c>
      <c r="C68" s="169" t="s">
        <v>220</v>
      </c>
      <c r="D68" s="157" t="s">
        <v>108</v>
      </c>
      <c r="E68" s="160">
        <v>89</v>
      </c>
      <c r="F68" s="164"/>
      <c r="G68" s="164">
        <f t="shared" ref="G68:G69" si="14">SUM(E68*F68)</f>
        <v>0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5"/>
      <c r="V68" s="164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46">
        <v>60</v>
      </c>
      <c r="B69" s="171">
        <v>210000060</v>
      </c>
      <c r="C69" s="169" t="s">
        <v>208</v>
      </c>
      <c r="D69" s="157" t="s">
        <v>108</v>
      </c>
      <c r="E69" s="160">
        <v>325</v>
      </c>
      <c r="F69" s="164"/>
      <c r="G69" s="164">
        <f t="shared" si="14"/>
        <v>0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5"/>
      <c r="V69" s="164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46">
        <v>61</v>
      </c>
      <c r="B70" s="171">
        <v>210000061</v>
      </c>
      <c r="C70" s="169" t="s">
        <v>188</v>
      </c>
      <c r="D70" s="157" t="s">
        <v>109</v>
      </c>
      <c r="E70" s="160">
        <v>12</v>
      </c>
      <c r="F70" s="164"/>
      <c r="G70" s="164">
        <f t="shared" ref="G70:G71" si="15">SUM(E70*F70)</f>
        <v>0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5"/>
      <c r="V70" s="16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46">
        <v>62</v>
      </c>
      <c r="B71" s="171">
        <v>210000062</v>
      </c>
      <c r="C71" s="169" t="s">
        <v>227</v>
      </c>
      <c r="D71" s="157" t="s">
        <v>107</v>
      </c>
      <c r="E71" s="160">
        <v>210</v>
      </c>
      <c r="F71" s="164"/>
      <c r="G71" s="164">
        <f t="shared" si="15"/>
        <v>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5"/>
      <c r="V71" s="164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46">
        <v>63</v>
      </c>
      <c r="B72" s="171">
        <v>210000063</v>
      </c>
      <c r="C72" s="169" t="s">
        <v>112</v>
      </c>
      <c r="D72" s="157" t="s">
        <v>113</v>
      </c>
      <c r="E72" s="160">
        <v>8</v>
      </c>
      <c r="F72" s="164"/>
      <c r="G72" s="164">
        <f t="shared" ref="G72" si="16">SUM(E72*F72)</f>
        <v>0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5"/>
      <c r="V72" s="164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53" t="s">
        <v>102</v>
      </c>
      <c r="B73" s="153" t="s">
        <v>70</v>
      </c>
      <c r="C73" s="170" t="s">
        <v>197</v>
      </c>
      <c r="D73" s="158"/>
      <c r="E73" s="161"/>
      <c r="F73" s="166"/>
      <c r="G73" s="166">
        <f>SUMIF(AG74:AG80,"&lt;&gt;NOR",G74:G80)</f>
        <v>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5"/>
      <c r="V73" s="164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46">
        <v>64</v>
      </c>
      <c r="B74" s="171">
        <v>210000064</v>
      </c>
      <c r="C74" s="169" t="s">
        <v>223</v>
      </c>
      <c r="D74" s="157" t="s">
        <v>108</v>
      </c>
      <c r="E74" s="160">
        <v>2</v>
      </c>
      <c r="F74" s="164"/>
      <c r="G74" s="164">
        <f>SUM(E74*F74)</f>
        <v>0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5"/>
      <c r="V74" s="164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46">
        <v>65</v>
      </c>
      <c r="B75" s="171">
        <v>210000065</v>
      </c>
      <c r="C75" s="169" t="s">
        <v>205</v>
      </c>
      <c r="D75" s="157" t="s">
        <v>108</v>
      </c>
      <c r="E75" s="160">
        <v>1</v>
      </c>
      <c r="F75" s="164"/>
      <c r="G75" s="164">
        <f t="shared" ref="G75:G76" si="17">SUM(E75*F75)</f>
        <v>0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5"/>
      <c r="V75" s="164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46">
        <v>66</v>
      </c>
      <c r="B76" s="171">
        <v>210000066</v>
      </c>
      <c r="C76" s="169" t="s">
        <v>206</v>
      </c>
      <c r="D76" s="157" t="s">
        <v>107</v>
      </c>
      <c r="E76" s="160">
        <v>6</v>
      </c>
      <c r="F76" s="164"/>
      <c r="G76" s="164">
        <f t="shared" si="17"/>
        <v>0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5"/>
      <c r="V76" s="164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46">
        <v>67</v>
      </c>
      <c r="B77" s="171">
        <v>210000067</v>
      </c>
      <c r="C77" s="169" t="s">
        <v>184</v>
      </c>
      <c r="D77" s="157" t="s">
        <v>108</v>
      </c>
      <c r="E77" s="160">
        <v>20</v>
      </c>
      <c r="F77" s="164"/>
      <c r="G77" s="164">
        <f t="shared" ref="G77" si="18">SUM(E77*F77)</f>
        <v>0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5"/>
      <c r="V77" s="164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33.75" outlineLevel="1" x14ac:dyDescent="0.2">
      <c r="A78" s="146">
        <v>68</v>
      </c>
      <c r="B78" s="171">
        <v>210000068</v>
      </c>
      <c r="C78" s="169" t="s">
        <v>140</v>
      </c>
      <c r="D78" s="157" t="s">
        <v>141</v>
      </c>
      <c r="E78" s="160">
        <v>4</v>
      </c>
      <c r="F78" s="164"/>
      <c r="G78" s="164">
        <f t="shared" ref="G78" si="19">SUM(E78*F78)</f>
        <v>0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5"/>
      <c r="V78" s="164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46">
        <v>69</v>
      </c>
      <c r="B79" s="171">
        <v>210000069</v>
      </c>
      <c r="C79" s="169" t="s">
        <v>198</v>
      </c>
      <c r="D79" s="157" t="s">
        <v>108</v>
      </c>
      <c r="E79" s="160">
        <v>1</v>
      </c>
      <c r="F79" s="164"/>
      <c r="G79" s="164">
        <f t="shared" ref="G79:G80" si="20">SUM(E79*F79)</f>
        <v>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5"/>
      <c r="V79" s="164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46">
        <v>70</v>
      </c>
      <c r="B80" s="171">
        <v>210000070</v>
      </c>
      <c r="C80" s="169" t="s">
        <v>199</v>
      </c>
      <c r="D80" s="157" t="s">
        <v>109</v>
      </c>
      <c r="E80" s="160">
        <v>12</v>
      </c>
      <c r="F80" s="164"/>
      <c r="G80" s="164">
        <f t="shared" si="20"/>
        <v>0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5"/>
      <c r="V80" s="164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x14ac:dyDescent="0.2">
      <c r="A81" s="153" t="s">
        <v>102</v>
      </c>
      <c r="B81" s="153" t="s">
        <v>71</v>
      </c>
      <c r="C81" s="170" t="s">
        <v>69</v>
      </c>
      <c r="D81" s="158"/>
      <c r="E81" s="161"/>
      <c r="F81" s="166"/>
      <c r="G81" s="166">
        <f>SUMIF(AG82:AG114,"&lt;&gt;NOR",G82:G114)</f>
        <v>0</v>
      </c>
      <c r="H81" s="166"/>
      <c r="I81" s="166">
        <f>SUM(I82:I114)</f>
        <v>635520</v>
      </c>
      <c r="J81" s="166"/>
      <c r="K81" s="166">
        <f>SUM(K82:K114)</f>
        <v>89065</v>
      </c>
      <c r="L81" s="166"/>
      <c r="M81" s="166">
        <f>SUM(M82:M114)</f>
        <v>0</v>
      </c>
      <c r="N81" s="166"/>
      <c r="O81" s="166">
        <f>SUM(O82:O114)</f>
        <v>0</v>
      </c>
      <c r="P81" s="166"/>
      <c r="Q81" s="166">
        <f>SUM(Q82:Q114)</f>
        <v>0</v>
      </c>
      <c r="R81" s="166"/>
      <c r="S81" s="166"/>
      <c r="T81" s="166"/>
      <c r="U81" s="167">
        <f>SUM(U82:U114)</f>
        <v>0</v>
      </c>
      <c r="V81" s="166"/>
    </row>
    <row r="82" spans="1:60" outlineLevel="1" x14ac:dyDescent="0.2">
      <c r="A82" s="146">
        <v>71</v>
      </c>
      <c r="B82" s="171">
        <v>210000071</v>
      </c>
      <c r="C82" s="169" t="s">
        <v>115</v>
      </c>
      <c r="D82" s="157" t="s">
        <v>108</v>
      </c>
      <c r="E82" s="160">
        <v>4</v>
      </c>
      <c r="F82" s="164"/>
      <c r="G82" s="164">
        <f>SUM(E82*F82)</f>
        <v>0</v>
      </c>
      <c r="H82" s="164">
        <v>99000</v>
      </c>
      <c r="I82" s="164">
        <f>ROUND(E82*H82,2)</f>
        <v>396000</v>
      </c>
      <c r="J82" s="164">
        <v>4600</v>
      </c>
      <c r="K82" s="164">
        <f>ROUND(E82*J82,2)</f>
        <v>18400</v>
      </c>
      <c r="L82" s="164">
        <v>21</v>
      </c>
      <c r="M82" s="164">
        <f>G82*(1+L82/100)</f>
        <v>0</v>
      </c>
      <c r="N82" s="164">
        <v>0</v>
      </c>
      <c r="O82" s="164">
        <f>ROUND(E82*N82,2)</f>
        <v>0</v>
      </c>
      <c r="P82" s="164">
        <v>0</v>
      </c>
      <c r="Q82" s="164">
        <f>ROUND(E82*P82,2)</f>
        <v>0</v>
      </c>
      <c r="R82" s="164"/>
      <c r="S82" s="164" t="s">
        <v>105</v>
      </c>
      <c r="T82" s="164">
        <v>0</v>
      </c>
      <c r="U82" s="165">
        <f>ROUND(E82*T82,2)</f>
        <v>0</v>
      </c>
      <c r="V82" s="164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46"/>
      <c r="B83" s="171"/>
      <c r="C83" s="174" t="s">
        <v>116</v>
      </c>
      <c r="D83" s="175"/>
      <c r="E83" s="175"/>
      <c r="F83" s="175"/>
      <c r="G83" s="176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5"/>
      <c r="V83" s="164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54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46"/>
      <c r="B84" s="171"/>
      <c r="C84" s="174" t="s">
        <v>117</v>
      </c>
      <c r="D84" s="175"/>
      <c r="E84" s="175"/>
      <c r="F84" s="175"/>
      <c r="G84" s="176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5"/>
      <c r="V84" s="164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54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46"/>
      <c r="B85" s="171"/>
      <c r="C85" s="174" t="s">
        <v>118</v>
      </c>
      <c r="D85" s="175"/>
      <c r="E85" s="175"/>
      <c r="F85" s="175"/>
      <c r="G85" s="176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5"/>
      <c r="V85" s="164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54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46"/>
      <c r="B86" s="171"/>
      <c r="C86" s="174" t="s">
        <v>144</v>
      </c>
      <c r="D86" s="175"/>
      <c r="E86" s="175"/>
      <c r="F86" s="175"/>
      <c r="G86" s="176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5"/>
      <c r="V86" s="164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54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46"/>
      <c r="B87" s="171"/>
      <c r="C87" s="174" t="s">
        <v>119</v>
      </c>
      <c r="D87" s="175"/>
      <c r="E87" s="175"/>
      <c r="F87" s="175"/>
      <c r="G87" s="176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5"/>
      <c r="V87" s="164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54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46"/>
      <c r="B88" s="171"/>
      <c r="C88" s="174" t="s">
        <v>120</v>
      </c>
      <c r="D88" s="175"/>
      <c r="E88" s="175"/>
      <c r="F88" s="175"/>
      <c r="G88" s="176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5"/>
      <c r="V88" s="164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54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46"/>
      <c r="B89" s="171"/>
      <c r="C89" s="174" t="s">
        <v>121</v>
      </c>
      <c r="D89" s="175"/>
      <c r="E89" s="175"/>
      <c r="F89" s="175"/>
      <c r="G89" s="176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5"/>
      <c r="V89" s="164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54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46"/>
      <c r="B90" s="171"/>
      <c r="C90" s="174" t="s">
        <v>122</v>
      </c>
      <c r="D90" s="175"/>
      <c r="E90" s="175"/>
      <c r="F90" s="175"/>
      <c r="G90" s="176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5"/>
      <c r="V90" s="164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54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46"/>
      <c r="B91" s="171"/>
      <c r="C91" s="174" t="s">
        <v>123</v>
      </c>
      <c r="D91" s="175"/>
      <c r="E91" s="175"/>
      <c r="F91" s="175"/>
      <c r="G91" s="176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5"/>
      <c r="V91" s="164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54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46"/>
      <c r="B92" s="171"/>
      <c r="C92" s="174" t="s">
        <v>124</v>
      </c>
      <c r="D92" s="175"/>
      <c r="E92" s="175"/>
      <c r="F92" s="175"/>
      <c r="G92" s="176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5"/>
      <c r="V92" s="164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54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46"/>
      <c r="B93" s="171"/>
      <c r="C93" s="174" t="s">
        <v>125</v>
      </c>
      <c r="D93" s="175"/>
      <c r="E93" s="175"/>
      <c r="F93" s="175"/>
      <c r="G93" s="176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164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54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46"/>
      <c r="B94" s="171"/>
      <c r="C94" s="174" t="s">
        <v>126</v>
      </c>
      <c r="D94" s="175"/>
      <c r="E94" s="175"/>
      <c r="F94" s="175"/>
      <c r="G94" s="176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5"/>
      <c r="V94" s="164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54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46"/>
      <c r="B95" s="171"/>
      <c r="C95" s="174" t="s">
        <v>127</v>
      </c>
      <c r="D95" s="175"/>
      <c r="E95" s="175"/>
      <c r="F95" s="175"/>
      <c r="G95" s="176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5"/>
      <c r="V95" s="164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54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46"/>
      <c r="B96" s="171"/>
      <c r="C96" s="174" t="s">
        <v>128</v>
      </c>
      <c r="D96" s="175"/>
      <c r="E96" s="175"/>
      <c r="F96" s="175"/>
      <c r="G96" s="176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5"/>
      <c r="V96" s="164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54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46"/>
      <c r="B97" s="171"/>
      <c r="C97" s="174" t="s">
        <v>129</v>
      </c>
      <c r="D97" s="175"/>
      <c r="E97" s="175"/>
      <c r="F97" s="175"/>
      <c r="G97" s="176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5"/>
      <c r="V97" s="164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54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46"/>
      <c r="B98" s="171"/>
      <c r="C98" s="174" t="s">
        <v>130</v>
      </c>
      <c r="D98" s="175"/>
      <c r="E98" s="175"/>
      <c r="F98" s="175"/>
      <c r="G98" s="176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5"/>
      <c r="V98" s="164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54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46"/>
      <c r="B99" s="171"/>
      <c r="C99" s="174" t="s">
        <v>131</v>
      </c>
      <c r="D99" s="175"/>
      <c r="E99" s="175"/>
      <c r="F99" s="175"/>
      <c r="G99" s="176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5"/>
      <c r="V99" s="164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54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46"/>
      <c r="B100" s="171"/>
      <c r="C100" s="174" t="s">
        <v>132</v>
      </c>
      <c r="D100" s="175"/>
      <c r="E100" s="175"/>
      <c r="F100" s="175"/>
      <c r="G100" s="176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5"/>
      <c r="V100" s="164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54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46"/>
      <c r="B101" s="171"/>
      <c r="C101" s="174" t="s">
        <v>133</v>
      </c>
      <c r="D101" s="175"/>
      <c r="E101" s="175"/>
      <c r="F101" s="175"/>
      <c r="G101" s="176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5"/>
      <c r="V101" s="16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54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46"/>
      <c r="B102" s="171"/>
      <c r="C102" s="174" t="s">
        <v>134</v>
      </c>
      <c r="D102" s="175"/>
      <c r="E102" s="175"/>
      <c r="F102" s="175"/>
      <c r="G102" s="176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5"/>
      <c r="V102" s="164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54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46"/>
      <c r="B103" s="171"/>
      <c r="C103" s="174" t="s">
        <v>135</v>
      </c>
      <c r="D103" s="175"/>
      <c r="E103" s="175"/>
      <c r="F103" s="175"/>
      <c r="G103" s="176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5"/>
      <c r="V103" s="164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54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46"/>
      <c r="B104" s="171"/>
      <c r="C104" s="174" t="s">
        <v>136</v>
      </c>
      <c r="D104" s="175"/>
      <c r="E104" s="175"/>
      <c r="F104" s="175"/>
      <c r="G104" s="176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5"/>
      <c r="V104" s="164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54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46">
        <v>72</v>
      </c>
      <c r="B105" s="171">
        <v>210000072</v>
      </c>
      <c r="C105" s="174" t="s">
        <v>195</v>
      </c>
      <c r="D105" s="183" t="s">
        <v>108</v>
      </c>
      <c r="E105" s="172">
        <v>2</v>
      </c>
      <c r="F105" s="182"/>
      <c r="G105" s="164">
        <f>SUM(E105*F105)</f>
        <v>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5"/>
      <c r="V105" s="16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54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46">
        <v>73</v>
      </c>
      <c r="B106" s="171">
        <v>210000073</v>
      </c>
      <c r="C106" s="181" t="s">
        <v>181</v>
      </c>
      <c r="D106" s="183" t="s">
        <v>108</v>
      </c>
      <c r="E106" s="172">
        <v>4</v>
      </c>
      <c r="F106" s="182"/>
      <c r="G106" s="164">
        <f t="shared" ref="G106:G114" si="21">SUM(E106*F106)</f>
        <v>0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5"/>
      <c r="V106" s="164"/>
      <c r="W106" s="145"/>
      <c r="X106" s="179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54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46">
        <v>74</v>
      </c>
      <c r="B107" s="171">
        <v>210000074</v>
      </c>
      <c r="C107" s="174" t="s">
        <v>154</v>
      </c>
      <c r="D107" s="157" t="s">
        <v>108</v>
      </c>
      <c r="E107" s="172">
        <v>1</v>
      </c>
      <c r="F107" s="164"/>
      <c r="G107" s="164">
        <f t="shared" si="21"/>
        <v>0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5"/>
      <c r="V107" s="164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54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46">
        <v>75</v>
      </c>
      <c r="B108" s="171">
        <v>210000075</v>
      </c>
      <c r="C108" s="174" t="s">
        <v>182</v>
      </c>
      <c r="D108" s="157" t="s">
        <v>108</v>
      </c>
      <c r="E108" s="172">
        <v>1</v>
      </c>
      <c r="F108" s="164"/>
      <c r="G108" s="164">
        <f t="shared" si="21"/>
        <v>0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5"/>
      <c r="V108" s="164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54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46">
        <v>76</v>
      </c>
      <c r="B109" s="171">
        <v>210000076</v>
      </c>
      <c r="C109" s="174" t="s">
        <v>155</v>
      </c>
      <c r="D109" s="157" t="s">
        <v>108</v>
      </c>
      <c r="E109" s="172">
        <v>4</v>
      </c>
      <c r="F109" s="164"/>
      <c r="G109" s="164">
        <f t="shared" si="21"/>
        <v>0</v>
      </c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5"/>
      <c r="V109" s="16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54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46">
        <v>77</v>
      </c>
      <c r="B110" s="171">
        <v>210000077</v>
      </c>
      <c r="C110" s="174" t="s">
        <v>156</v>
      </c>
      <c r="D110" s="157" t="s">
        <v>108</v>
      </c>
      <c r="E110" s="172">
        <v>4</v>
      </c>
      <c r="F110" s="164"/>
      <c r="G110" s="164">
        <f t="shared" si="21"/>
        <v>0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5"/>
      <c r="V110" s="164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54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46">
        <v>78</v>
      </c>
      <c r="B111" s="171">
        <v>210000078</v>
      </c>
      <c r="C111" s="174" t="s">
        <v>157</v>
      </c>
      <c r="D111" s="157" t="s">
        <v>108</v>
      </c>
      <c r="E111" s="172">
        <v>1</v>
      </c>
      <c r="F111" s="164"/>
      <c r="G111" s="164">
        <f t="shared" si="21"/>
        <v>0</v>
      </c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5"/>
      <c r="V111" s="164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54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46">
        <v>79</v>
      </c>
      <c r="B112" s="171">
        <v>210000079</v>
      </c>
      <c r="C112" s="174" t="s">
        <v>158</v>
      </c>
      <c r="D112" s="157" t="s">
        <v>108</v>
      </c>
      <c r="E112" s="172">
        <v>1</v>
      </c>
      <c r="F112" s="164"/>
      <c r="G112" s="164">
        <f t="shared" si="21"/>
        <v>0</v>
      </c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5"/>
      <c r="V112" s="164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54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46">
        <v>80</v>
      </c>
      <c r="B113" s="171">
        <v>210000080</v>
      </c>
      <c r="C113" s="169" t="s">
        <v>210</v>
      </c>
      <c r="D113" s="157" t="s">
        <v>108</v>
      </c>
      <c r="E113" s="160">
        <v>4</v>
      </c>
      <c r="F113" s="164"/>
      <c r="G113" s="164">
        <f t="shared" si="21"/>
        <v>0</v>
      </c>
      <c r="H113" s="164">
        <v>2130</v>
      </c>
      <c r="I113" s="164">
        <f>ROUND(E113*H113,2)</f>
        <v>8520</v>
      </c>
      <c r="J113" s="164">
        <v>1050</v>
      </c>
      <c r="K113" s="164">
        <f>ROUND(E113*J113,2)</f>
        <v>4200</v>
      </c>
      <c r="L113" s="164">
        <v>21</v>
      </c>
      <c r="M113" s="164">
        <f>G113*(1+L113/100)</f>
        <v>0</v>
      </c>
      <c r="N113" s="164">
        <v>0</v>
      </c>
      <c r="O113" s="164">
        <f>ROUND(E113*N113,2)</f>
        <v>0</v>
      </c>
      <c r="P113" s="164">
        <v>0</v>
      </c>
      <c r="Q113" s="164">
        <f>ROUND(E113*P113,2)</f>
        <v>0</v>
      </c>
      <c r="R113" s="164"/>
      <c r="S113" s="164" t="s">
        <v>105</v>
      </c>
      <c r="T113" s="164">
        <v>0</v>
      </c>
      <c r="U113" s="165">
        <f>ROUND(E113*T113,2)</f>
        <v>0</v>
      </c>
      <c r="V113" s="16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46">
        <v>81</v>
      </c>
      <c r="B114" s="171">
        <v>210000081</v>
      </c>
      <c r="C114" s="169" t="s">
        <v>137</v>
      </c>
      <c r="D114" s="157" t="s">
        <v>108</v>
      </c>
      <c r="E114" s="160">
        <v>3</v>
      </c>
      <c r="F114" s="164"/>
      <c r="G114" s="164">
        <f t="shared" si="21"/>
        <v>0</v>
      </c>
      <c r="H114" s="164">
        <v>77000</v>
      </c>
      <c r="I114" s="164">
        <f>ROUND(E114*H114,2)</f>
        <v>231000</v>
      </c>
      <c r="J114" s="164">
        <v>22155</v>
      </c>
      <c r="K114" s="164">
        <f>ROUND(E114*J114,2)</f>
        <v>66465</v>
      </c>
      <c r="L114" s="164">
        <v>21</v>
      </c>
      <c r="M114" s="164">
        <f>G114*(1+L114/100)</f>
        <v>0</v>
      </c>
      <c r="N114" s="164">
        <v>0</v>
      </c>
      <c r="O114" s="164">
        <f>ROUND(E114*N114,2)</f>
        <v>0</v>
      </c>
      <c r="P114" s="164">
        <v>0</v>
      </c>
      <c r="Q114" s="164">
        <f>ROUND(E114*P114,2)</f>
        <v>0</v>
      </c>
      <c r="R114" s="164"/>
      <c r="S114" s="164" t="s">
        <v>105</v>
      </c>
      <c r="T114" s="164">
        <v>0</v>
      </c>
      <c r="U114" s="165">
        <f>ROUND(E114*T114,2)</f>
        <v>0</v>
      </c>
      <c r="V114" s="164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x14ac:dyDescent="0.2">
      <c r="A115" s="153" t="s">
        <v>102</v>
      </c>
      <c r="B115" s="153" t="s">
        <v>73</v>
      </c>
      <c r="C115" s="170" t="s">
        <v>72</v>
      </c>
      <c r="D115" s="158"/>
      <c r="E115" s="161"/>
      <c r="F115" s="166"/>
      <c r="G115" s="166">
        <f>SUMIF(AG116:AG119,"&lt;&gt;NOR",G116:G119)</f>
        <v>0</v>
      </c>
      <c r="H115" s="166"/>
      <c r="I115" s="166">
        <f>SUM(I116:I119)</f>
        <v>49260</v>
      </c>
      <c r="J115" s="166"/>
      <c r="K115" s="166">
        <f>SUM(K116:K119)</f>
        <v>0</v>
      </c>
      <c r="L115" s="166"/>
      <c r="M115" s="166">
        <f>SUM(M116:M119)</f>
        <v>0</v>
      </c>
      <c r="N115" s="166"/>
      <c r="O115" s="166">
        <f>SUM(O116:O119)</f>
        <v>0</v>
      </c>
      <c r="P115" s="166"/>
      <c r="Q115" s="166">
        <f>SUM(Q116:Q119)</f>
        <v>0</v>
      </c>
      <c r="R115" s="166"/>
      <c r="S115" s="166"/>
      <c r="T115" s="166"/>
      <c r="U115" s="167">
        <f>SUM(U116:U119)</f>
        <v>0</v>
      </c>
      <c r="V115" s="166"/>
    </row>
    <row r="116" spans="1:60" outlineLevel="1" x14ac:dyDescent="0.2">
      <c r="A116" s="146">
        <v>82</v>
      </c>
      <c r="B116" s="171">
        <v>210000082</v>
      </c>
      <c r="C116" s="169" t="s">
        <v>196</v>
      </c>
      <c r="D116" s="157" t="s">
        <v>108</v>
      </c>
      <c r="E116" s="160">
        <v>6</v>
      </c>
      <c r="F116" s="164"/>
      <c r="G116" s="164">
        <f>SUM(E116*F116)</f>
        <v>0</v>
      </c>
      <c r="H116" s="164">
        <v>5590</v>
      </c>
      <c r="I116" s="164">
        <f>ROUND(E116*H116,2)</f>
        <v>33540</v>
      </c>
      <c r="J116" s="164">
        <v>0</v>
      </c>
      <c r="K116" s="164">
        <f>ROUND(E116*J116,2)</f>
        <v>0</v>
      </c>
      <c r="L116" s="164">
        <v>21</v>
      </c>
      <c r="M116" s="164">
        <f>G116*(1+L116/100)</f>
        <v>0</v>
      </c>
      <c r="N116" s="164">
        <v>0</v>
      </c>
      <c r="O116" s="164">
        <f>ROUND(E116*N116,2)</f>
        <v>0</v>
      </c>
      <c r="P116" s="164">
        <v>0</v>
      </c>
      <c r="Q116" s="164">
        <f>ROUND(E116*P116,2)</f>
        <v>0</v>
      </c>
      <c r="R116" s="164"/>
      <c r="S116" s="164" t="s">
        <v>105</v>
      </c>
      <c r="T116" s="164">
        <v>0</v>
      </c>
      <c r="U116" s="165">
        <f>ROUND(E116*T116,2)</f>
        <v>0</v>
      </c>
      <c r="V116" s="164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46">
        <v>83</v>
      </c>
      <c r="B117" s="171">
        <v>210000083</v>
      </c>
      <c r="C117" s="169" t="s">
        <v>211</v>
      </c>
      <c r="D117" s="157" t="s">
        <v>108</v>
      </c>
      <c r="E117" s="160">
        <v>6</v>
      </c>
      <c r="F117" s="164"/>
      <c r="G117" s="164">
        <f t="shared" ref="G117:G119" si="22">SUM(E117*F117)</f>
        <v>0</v>
      </c>
      <c r="H117" s="164">
        <v>500</v>
      </c>
      <c r="I117" s="164">
        <f>ROUND(E117*H117,2)</f>
        <v>3000</v>
      </c>
      <c r="J117" s="164">
        <v>0</v>
      </c>
      <c r="K117" s="164">
        <f>ROUND(E117*J117,2)</f>
        <v>0</v>
      </c>
      <c r="L117" s="164">
        <v>21</v>
      </c>
      <c r="M117" s="164">
        <f>G117*(1+L117/100)</f>
        <v>0</v>
      </c>
      <c r="N117" s="164">
        <v>0</v>
      </c>
      <c r="O117" s="164">
        <f>ROUND(E117*N117,2)</f>
        <v>0</v>
      </c>
      <c r="P117" s="164">
        <v>0</v>
      </c>
      <c r="Q117" s="164">
        <f>ROUND(E117*P117,2)</f>
        <v>0</v>
      </c>
      <c r="R117" s="164"/>
      <c r="S117" s="164" t="s">
        <v>105</v>
      </c>
      <c r="T117" s="164">
        <v>0</v>
      </c>
      <c r="U117" s="165">
        <f>ROUND(E117*T117,2)</f>
        <v>0</v>
      </c>
      <c r="V117" s="16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46">
        <v>84</v>
      </c>
      <c r="B118" s="171">
        <v>210000084</v>
      </c>
      <c r="C118" s="169" t="s">
        <v>212</v>
      </c>
      <c r="D118" s="157" t="s">
        <v>108</v>
      </c>
      <c r="E118" s="160">
        <v>6</v>
      </c>
      <c r="F118" s="164"/>
      <c r="G118" s="164">
        <f t="shared" si="22"/>
        <v>0</v>
      </c>
      <c r="H118" s="164">
        <v>1060</v>
      </c>
      <c r="I118" s="164">
        <f>ROUND(E118*H118,2)</f>
        <v>6360</v>
      </c>
      <c r="J118" s="164">
        <v>0</v>
      </c>
      <c r="K118" s="164">
        <f>ROUND(E118*J118,2)</f>
        <v>0</v>
      </c>
      <c r="L118" s="164">
        <v>21</v>
      </c>
      <c r="M118" s="164">
        <f>G118*(1+L118/100)</f>
        <v>0</v>
      </c>
      <c r="N118" s="164">
        <v>0</v>
      </c>
      <c r="O118" s="164">
        <f>ROUND(E118*N118,2)</f>
        <v>0</v>
      </c>
      <c r="P118" s="164">
        <v>0</v>
      </c>
      <c r="Q118" s="164">
        <f>ROUND(E118*P118,2)</f>
        <v>0</v>
      </c>
      <c r="R118" s="164"/>
      <c r="S118" s="164" t="s">
        <v>105</v>
      </c>
      <c r="T118" s="164">
        <v>0</v>
      </c>
      <c r="U118" s="165">
        <f>ROUND(E118*T118,2)</f>
        <v>0</v>
      </c>
      <c r="V118" s="164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46">
        <v>85</v>
      </c>
      <c r="B119" s="171">
        <v>210000085</v>
      </c>
      <c r="C119" s="169" t="s">
        <v>179</v>
      </c>
      <c r="D119" s="157" t="s">
        <v>108</v>
      </c>
      <c r="E119" s="160">
        <v>6</v>
      </c>
      <c r="F119" s="164"/>
      <c r="G119" s="164">
        <f t="shared" si="22"/>
        <v>0</v>
      </c>
      <c r="H119" s="164">
        <v>1060</v>
      </c>
      <c r="I119" s="164">
        <f>ROUND(E119*H119,2)</f>
        <v>6360</v>
      </c>
      <c r="J119" s="164">
        <v>0</v>
      </c>
      <c r="K119" s="164">
        <f>ROUND(E119*J119,2)</f>
        <v>0</v>
      </c>
      <c r="L119" s="164">
        <v>21</v>
      </c>
      <c r="M119" s="164">
        <f>G119*(1+L119/100)</f>
        <v>0</v>
      </c>
      <c r="N119" s="164">
        <v>0</v>
      </c>
      <c r="O119" s="164">
        <f>ROUND(E119*N119,2)</f>
        <v>0</v>
      </c>
      <c r="P119" s="164">
        <v>0</v>
      </c>
      <c r="Q119" s="164">
        <f>ROUND(E119*P119,2)</f>
        <v>0</v>
      </c>
      <c r="R119" s="164"/>
      <c r="S119" s="164" t="s">
        <v>105</v>
      </c>
      <c r="T119" s="164">
        <v>0</v>
      </c>
      <c r="U119" s="165">
        <f>ROUND(E119*T119,2)</f>
        <v>0</v>
      </c>
      <c r="V119" s="164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x14ac:dyDescent="0.2">
      <c r="A120" s="153" t="s">
        <v>102</v>
      </c>
      <c r="B120" s="153" t="s">
        <v>75</v>
      </c>
      <c r="C120" s="170" t="s">
        <v>74</v>
      </c>
      <c r="D120" s="158"/>
      <c r="E120" s="161"/>
      <c r="F120" s="166"/>
      <c r="G120" s="166">
        <f>SUMIF(AG121:AG128,"&lt;&gt;NOR",G121:G128)</f>
        <v>0</v>
      </c>
      <c r="H120" s="166"/>
      <c r="I120" s="166">
        <f>SUM(I121:I128)</f>
        <v>59611</v>
      </c>
      <c r="J120" s="166"/>
      <c r="K120" s="166">
        <f>SUM(K121:K128)</f>
        <v>12238</v>
      </c>
      <c r="L120" s="166"/>
      <c r="M120" s="166">
        <f>SUM(M121:M128)</f>
        <v>0</v>
      </c>
      <c r="N120" s="166"/>
      <c r="O120" s="166">
        <f>SUM(O121:O128)</f>
        <v>0</v>
      </c>
      <c r="P120" s="166"/>
      <c r="Q120" s="166">
        <f>SUM(Q121:Q128)</f>
        <v>0</v>
      </c>
      <c r="R120" s="166"/>
      <c r="S120" s="166"/>
      <c r="T120" s="166"/>
      <c r="U120" s="167">
        <f>SUM(U121:U128)</f>
        <v>0</v>
      </c>
      <c r="V120" s="166"/>
    </row>
    <row r="121" spans="1:60" ht="12.75" customHeight="1" outlineLevel="1" x14ac:dyDescent="0.2">
      <c r="A121" s="146">
        <v>86</v>
      </c>
      <c r="B121" s="171">
        <v>210000086</v>
      </c>
      <c r="C121" s="169" t="s">
        <v>224</v>
      </c>
      <c r="D121" s="157" t="s">
        <v>107</v>
      </c>
      <c r="E121" s="160">
        <v>248</v>
      </c>
      <c r="F121" s="164"/>
      <c r="G121" s="164">
        <f>SUM(E121*F121)</f>
        <v>0</v>
      </c>
      <c r="H121" s="164">
        <v>217</v>
      </c>
      <c r="I121" s="164">
        <f>ROUND(E121*H121,2)</f>
        <v>53816</v>
      </c>
      <c r="J121" s="164">
        <v>21</v>
      </c>
      <c r="K121" s="164">
        <f>ROUND(E121*J121,2)</f>
        <v>5208</v>
      </c>
      <c r="L121" s="164">
        <v>21</v>
      </c>
      <c r="M121" s="164">
        <f>G121*(1+L121/100)</f>
        <v>0</v>
      </c>
      <c r="N121" s="164">
        <v>0</v>
      </c>
      <c r="O121" s="164">
        <f>ROUND(E121*N121,2)</f>
        <v>0</v>
      </c>
      <c r="P121" s="164">
        <v>0</v>
      </c>
      <c r="Q121" s="164">
        <f>ROUND(E121*P121,2)</f>
        <v>0</v>
      </c>
      <c r="R121" s="164"/>
      <c r="S121" s="164" t="s">
        <v>105</v>
      </c>
      <c r="T121" s="164">
        <v>0</v>
      </c>
      <c r="U121" s="165">
        <f>ROUND(E121*T121,2)</f>
        <v>0</v>
      </c>
      <c r="V121" s="164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46">
        <v>87</v>
      </c>
      <c r="B122" s="171">
        <v>210000087</v>
      </c>
      <c r="C122" s="169" t="s">
        <v>168</v>
      </c>
      <c r="D122" s="157" t="s">
        <v>107</v>
      </c>
      <c r="E122" s="160">
        <v>305</v>
      </c>
      <c r="F122" s="164"/>
      <c r="G122" s="164">
        <f t="shared" ref="G122:G128" si="23">SUM(E122*F122)</f>
        <v>0</v>
      </c>
      <c r="H122" s="164">
        <v>19</v>
      </c>
      <c r="I122" s="164">
        <f>ROUND(E122*H122,2)</f>
        <v>5795</v>
      </c>
      <c r="J122" s="164">
        <v>10</v>
      </c>
      <c r="K122" s="164">
        <f>ROUND(E122*J122,2)</f>
        <v>3050</v>
      </c>
      <c r="L122" s="164">
        <v>21</v>
      </c>
      <c r="M122" s="164">
        <f>G122*(1+L122/100)</f>
        <v>0</v>
      </c>
      <c r="N122" s="164">
        <v>0</v>
      </c>
      <c r="O122" s="164">
        <f>ROUND(E122*N122,2)</f>
        <v>0</v>
      </c>
      <c r="P122" s="164">
        <v>0</v>
      </c>
      <c r="Q122" s="164">
        <f>ROUND(E122*P122,2)</f>
        <v>0</v>
      </c>
      <c r="R122" s="164"/>
      <c r="S122" s="164" t="s">
        <v>105</v>
      </c>
      <c r="T122" s="164">
        <v>0</v>
      </c>
      <c r="U122" s="165">
        <f>ROUND(E122*T122,2)</f>
        <v>0</v>
      </c>
      <c r="V122" s="164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46">
        <v>88</v>
      </c>
      <c r="B123" s="171">
        <v>210000088</v>
      </c>
      <c r="C123" s="169" t="s">
        <v>172</v>
      </c>
      <c r="D123" s="157" t="s">
        <v>107</v>
      </c>
      <c r="E123" s="160">
        <v>15</v>
      </c>
      <c r="F123" s="164"/>
      <c r="G123" s="164">
        <f t="shared" si="23"/>
        <v>0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5"/>
      <c r="V123" s="164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46">
        <v>89</v>
      </c>
      <c r="B124" s="171">
        <v>210000089</v>
      </c>
      <c r="C124" s="169" t="s">
        <v>176</v>
      </c>
      <c r="D124" s="157" t="s">
        <v>107</v>
      </c>
      <c r="E124" s="160">
        <v>16</v>
      </c>
      <c r="F124" s="164"/>
      <c r="G124" s="164">
        <f t="shared" si="23"/>
        <v>0</v>
      </c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5"/>
      <c r="V124" s="164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46">
        <v>90</v>
      </c>
      <c r="B125" s="171">
        <v>210000090</v>
      </c>
      <c r="C125" s="169" t="s">
        <v>173</v>
      </c>
      <c r="D125" s="157" t="s">
        <v>108</v>
      </c>
      <c r="E125" s="160">
        <v>4</v>
      </c>
      <c r="F125" s="164"/>
      <c r="G125" s="164">
        <f t="shared" si="23"/>
        <v>0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5"/>
      <c r="V125" s="164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46">
        <v>91</v>
      </c>
      <c r="B126" s="171">
        <v>210000091</v>
      </c>
      <c r="C126" s="169" t="s">
        <v>174</v>
      </c>
      <c r="D126" s="157" t="s">
        <v>108</v>
      </c>
      <c r="E126" s="160">
        <v>8</v>
      </c>
      <c r="F126" s="164"/>
      <c r="G126" s="164">
        <f t="shared" si="23"/>
        <v>0</v>
      </c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5"/>
      <c r="V126" s="164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46">
        <v>92</v>
      </c>
      <c r="B127" s="171">
        <v>210000092</v>
      </c>
      <c r="C127" s="169" t="s">
        <v>180</v>
      </c>
      <c r="D127" s="157" t="s">
        <v>108</v>
      </c>
      <c r="E127" s="160">
        <v>4</v>
      </c>
      <c r="F127" s="164"/>
      <c r="G127" s="164">
        <f t="shared" si="23"/>
        <v>0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5"/>
      <c r="V127" s="164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33.75" outlineLevel="1" x14ac:dyDescent="0.2">
      <c r="A128" s="146">
        <v>93</v>
      </c>
      <c r="B128" s="171">
        <v>210000093</v>
      </c>
      <c r="C128" s="169" t="s">
        <v>140</v>
      </c>
      <c r="D128" s="157" t="s">
        <v>141</v>
      </c>
      <c r="E128" s="160">
        <v>4</v>
      </c>
      <c r="F128" s="164"/>
      <c r="G128" s="164">
        <f t="shared" si="23"/>
        <v>0</v>
      </c>
      <c r="H128" s="164">
        <v>0</v>
      </c>
      <c r="I128" s="164">
        <f>ROUND(E128*H128,2)</f>
        <v>0</v>
      </c>
      <c r="J128" s="164">
        <v>995</v>
      </c>
      <c r="K128" s="164">
        <f>ROUND(E128*J128,2)</f>
        <v>3980</v>
      </c>
      <c r="L128" s="164">
        <v>21</v>
      </c>
      <c r="M128" s="164">
        <f>G128*(1+L128/100)</f>
        <v>0</v>
      </c>
      <c r="N128" s="164">
        <v>0</v>
      </c>
      <c r="O128" s="164">
        <f>ROUND(E128*N128,2)</f>
        <v>0</v>
      </c>
      <c r="P128" s="164">
        <v>0</v>
      </c>
      <c r="Q128" s="164">
        <f>ROUND(E128*P128,2)</f>
        <v>0</v>
      </c>
      <c r="R128" s="164"/>
      <c r="S128" s="164" t="s">
        <v>105</v>
      </c>
      <c r="T128" s="164">
        <v>0</v>
      </c>
      <c r="U128" s="165">
        <f>ROUND(E128*T128,2)</f>
        <v>0</v>
      </c>
      <c r="V128" s="164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x14ac:dyDescent="0.2">
      <c r="A129" s="153" t="s">
        <v>102</v>
      </c>
      <c r="B129" s="153" t="s">
        <v>186</v>
      </c>
      <c r="C129" s="170" t="s">
        <v>76</v>
      </c>
      <c r="D129" s="158"/>
      <c r="E129" s="161"/>
      <c r="F129" s="166"/>
      <c r="G129" s="166">
        <f>SUMIF(AG130:AG138,"&lt;&gt;NOR",G130:G138)</f>
        <v>0</v>
      </c>
      <c r="H129" s="166"/>
      <c r="I129" s="166">
        <f>SUM(I130:I138)</f>
        <v>0</v>
      </c>
      <c r="J129" s="166"/>
      <c r="K129" s="166">
        <f>SUM(K130:K138)</f>
        <v>58100</v>
      </c>
      <c r="L129" s="166"/>
      <c r="M129" s="166">
        <f>SUM(M130:M138)</f>
        <v>0</v>
      </c>
      <c r="N129" s="166"/>
      <c r="O129" s="166">
        <f>SUM(O130:O138)</f>
        <v>0</v>
      </c>
      <c r="P129" s="166"/>
      <c r="Q129" s="166">
        <f>SUM(Q130:Q138)</f>
        <v>0</v>
      </c>
      <c r="R129" s="166"/>
      <c r="S129" s="166"/>
      <c r="T129" s="166"/>
      <c r="U129" s="167">
        <f>SUM(U130:U138)</f>
        <v>0</v>
      </c>
      <c r="V129" s="166"/>
    </row>
    <row r="130" spans="1:60" outlineLevel="1" x14ac:dyDescent="0.2">
      <c r="A130" s="146">
        <v>94</v>
      </c>
      <c r="B130" s="171">
        <v>210000094</v>
      </c>
      <c r="C130" s="169" t="s">
        <v>171</v>
      </c>
      <c r="D130" s="157" t="s">
        <v>104</v>
      </c>
      <c r="E130" s="160">
        <v>1</v>
      </c>
      <c r="F130" s="164"/>
      <c r="G130" s="164">
        <f>SUM(E130*F130)</f>
        <v>0</v>
      </c>
      <c r="H130" s="164">
        <v>0</v>
      </c>
      <c r="I130" s="164">
        <f>ROUND(E130*H130,2)</f>
        <v>0</v>
      </c>
      <c r="J130" s="164">
        <v>9300</v>
      </c>
      <c r="K130" s="164">
        <f>ROUND(E130*J130,2)</f>
        <v>9300</v>
      </c>
      <c r="L130" s="164">
        <v>21</v>
      </c>
      <c r="M130" s="164">
        <f>G130*(1+L130/100)</f>
        <v>0</v>
      </c>
      <c r="N130" s="164">
        <v>0</v>
      </c>
      <c r="O130" s="164">
        <f>ROUND(E130*N130,2)</f>
        <v>0</v>
      </c>
      <c r="P130" s="164">
        <v>0</v>
      </c>
      <c r="Q130" s="164">
        <f>ROUND(E130*P130,2)</f>
        <v>0</v>
      </c>
      <c r="R130" s="164"/>
      <c r="S130" s="164" t="s">
        <v>105</v>
      </c>
      <c r="T130" s="164">
        <v>0</v>
      </c>
      <c r="U130" s="165">
        <f>ROUND(E130*T130,2)</f>
        <v>0</v>
      </c>
      <c r="V130" s="164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46">
        <v>95</v>
      </c>
      <c r="B131" s="171">
        <v>210000095</v>
      </c>
      <c r="C131" s="169" t="s">
        <v>142</v>
      </c>
      <c r="D131" s="157" t="s">
        <v>143</v>
      </c>
      <c r="E131" s="160">
        <v>1</v>
      </c>
      <c r="F131" s="164"/>
      <c r="G131" s="164">
        <f t="shared" ref="G131:G138" si="24">SUM(E131*F131)</f>
        <v>0</v>
      </c>
      <c r="H131" s="164">
        <v>0</v>
      </c>
      <c r="I131" s="164">
        <f>ROUND(E131*H131,2)</f>
        <v>0</v>
      </c>
      <c r="J131" s="164">
        <v>42600</v>
      </c>
      <c r="K131" s="164">
        <f>ROUND(E131*J131,2)</f>
        <v>42600</v>
      </c>
      <c r="L131" s="164">
        <v>21</v>
      </c>
      <c r="M131" s="164">
        <f>G131*(1+L131/100)</f>
        <v>0</v>
      </c>
      <c r="N131" s="164">
        <v>0</v>
      </c>
      <c r="O131" s="164">
        <f>ROUND(E131*N131,2)</f>
        <v>0</v>
      </c>
      <c r="P131" s="164">
        <v>0</v>
      </c>
      <c r="Q131" s="164">
        <f>ROUND(E131*P131,2)</f>
        <v>0</v>
      </c>
      <c r="R131" s="164"/>
      <c r="S131" s="164" t="s">
        <v>105</v>
      </c>
      <c r="T131" s="164">
        <v>0</v>
      </c>
      <c r="U131" s="165">
        <f>ROUND(E131*T131,2)</f>
        <v>0</v>
      </c>
      <c r="V131" s="164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ht="12.75" customHeight="1" outlineLevel="1" x14ac:dyDescent="0.2">
      <c r="A132" s="146">
        <v>96</v>
      </c>
      <c r="B132" s="171">
        <v>210000096</v>
      </c>
      <c r="C132" s="169" t="s">
        <v>165</v>
      </c>
      <c r="D132" s="157" t="s">
        <v>143</v>
      </c>
      <c r="E132" s="160">
        <v>1</v>
      </c>
      <c r="F132" s="164"/>
      <c r="G132" s="164">
        <f t="shared" si="24"/>
        <v>0</v>
      </c>
      <c r="H132" s="164">
        <v>0</v>
      </c>
      <c r="I132" s="164">
        <f>ROUND(E132*H132,2)</f>
        <v>0</v>
      </c>
      <c r="J132" s="164">
        <v>6200</v>
      </c>
      <c r="K132" s="164">
        <f>ROUND(E132*J132,2)</f>
        <v>6200</v>
      </c>
      <c r="L132" s="164">
        <v>21</v>
      </c>
      <c r="M132" s="164">
        <f>G132*(1+L132/100)</f>
        <v>0</v>
      </c>
      <c r="N132" s="164">
        <v>0</v>
      </c>
      <c r="O132" s="164">
        <f>ROUND(E132*N132,2)</f>
        <v>0</v>
      </c>
      <c r="P132" s="164">
        <v>0</v>
      </c>
      <c r="Q132" s="164">
        <f>ROUND(E132*P132,2)</f>
        <v>0</v>
      </c>
      <c r="R132" s="164"/>
      <c r="S132" s="164" t="s">
        <v>114</v>
      </c>
      <c r="T132" s="164">
        <v>0</v>
      </c>
      <c r="U132" s="165">
        <f>ROUND(E132*T132,2)</f>
        <v>0</v>
      </c>
      <c r="V132" s="164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46">
        <v>97</v>
      </c>
      <c r="B133" s="171">
        <v>210000097</v>
      </c>
      <c r="C133" s="169" t="s">
        <v>162</v>
      </c>
      <c r="D133" s="157" t="s">
        <v>143</v>
      </c>
      <c r="E133" s="160">
        <v>1</v>
      </c>
      <c r="F133" s="164"/>
      <c r="G133" s="164">
        <f t="shared" si="24"/>
        <v>0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5"/>
      <c r="V133" s="164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46">
        <v>98</v>
      </c>
      <c r="B134" s="171">
        <v>210000098</v>
      </c>
      <c r="C134" s="174" t="s">
        <v>163</v>
      </c>
      <c r="D134" s="157" t="s">
        <v>108</v>
      </c>
      <c r="E134" s="172">
        <v>1</v>
      </c>
      <c r="F134" s="164"/>
      <c r="G134" s="164">
        <f t="shared" si="24"/>
        <v>0</v>
      </c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5"/>
      <c r="V134" s="164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x14ac:dyDescent="0.2">
      <c r="A135" s="146">
        <v>99</v>
      </c>
      <c r="B135" s="171">
        <v>210000099</v>
      </c>
      <c r="C135" s="174" t="s">
        <v>161</v>
      </c>
      <c r="D135" s="157" t="s">
        <v>109</v>
      </c>
      <c r="E135" s="172">
        <v>40</v>
      </c>
      <c r="F135" s="164"/>
      <c r="G135" s="164">
        <f t="shared" si="24"/>
        <v>0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60" x14ac:dyDescent="0.2">
      <c r="A136" s="146">
        <v>100</v>
      </c>
      <c r="B136" s="171">
        <v>210000100</v>
      </c>
      <c r="C136" s="174" t="s">
        <v>159</v>
      </c>
      <c r="D136" s="157" t="s">
        <v>109</v>
      </c>
      <c r="E136" s="172">
        <v>12</v>
      </c>
      <c r="F136" s="164"/>
      <c r="G136" s="164">
        <f t="shared" si="24"/>
        <v>0</v>
      </c>
    </row>
    <row r="137" spans="1:60" x14ac:dyDescent="0.2">
      <c r="A137" s="146">
        <v>101</v>
      </c>
      <c r="B137" s="171">
        <v>210000101</v>
      </c>
      <c r="C137" s="174" t="s">
        <v>160</v>
      </c>
      <c r="D137" s="157" t="s">
        <v>109</v>
      </c>
      <c r="E137" s="172">
        <v>48</v>
      </c>
      <c r="F137" s="164"/>
      <c r="G137" s="164">
        <f t="shared" si="24"/>
        <v>0</v>
      </c>
    </row>
    <row r="138" spans="1:60" x14ac:dyDescent="0.2">
      <c r="A138" s="184">
        <v>102</v>
      </c>
      <c r="B138" s="194">
        <v>210000102</v>
      </c>
      <c r="C138" s="173" t="s">
        <v>164</v>
      </c>
      <c r="D138" s="191" t="s">
        <v>109</v>
      </c>
      <c r="E138" s="192">
        <v>32</v>
      </c>
      <c r="F138" s="193"/>
      <c r="G138" s="168">
        <f t="shared" si="24"/>
        <v>0</v>
      </c>
    </row>
    <row r="139" spans="1:60" x14ac:dyDescent="0.2">
      <c r="D139" s="11"/>
    </row>
    <row r="140" spans="1:60" x14ac:dyDescent="0.2">
      <c r="D140" s="11"/>
    </row>
    <row r="141" spans="1:60" x14ac:dyDescent="0.2">
      <c r="D141" s="11"/>
    </row>
    <row r="142" spans="1:60" x14ac:dyDescent="0.2">
      <c r="D142" s="11"/>
    </row>
    <row r="143" spans="1:60" x14ac:dyDescent="0.2">
      <c r="D143" s="11"/>
    </row>
    <row r="144" spans="1:60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  <row r="5004" spans="4:4" x14ac:dyDescent="0.2">
      <c r="D5004" s="11"/>
    </row>
    <row r="5005" spans="4:4" x14ac:dyDescent="0.2">
      <c r="D5005" s="11"/>
    </row>
    <row r="5006" spans="4:4" x14ac:dyDescent="0.2">
      <c r="D5006" s="11"/>
    </row>
    <row r="5007" spans="4:4" x14ac:dyDescent="0.2">
      <c r="D5007" s="11"/>
    </row>
    <row r="5008" spans="4:4" x14ac:dyDescent="0.2">
      <c r="D5008" s="11"/>
    </row>
    <row r="5009" spans="4:4" x14ac:dyDescent="0.2">
      <c r="D5009" s="11"/>
    </row>
    <row r="5010" spans="4:4" x14ac:dyDescent="0.2">
      <c r="D5010" s="11"/>
    </row>
    <row r="5011" spans="4:4" x14ac:dyDescent="0.2">
      <c r="D5011" s="11"/>
    </row>
    <row r="5012" spans="4:4" x14ac:dyDescent="0.2">
      <c r="D5012" s="11"/>
    </row>
    <row r="5013" spans="4:4" x14ac:dyDescent="0.2">
      <c r="D5013" s="11"/>
    </row>
    <row r="5014" spans="4:4" x14ac:dyDescent="0.2">
      <c r="D5014" s="11"/>
    </row>
    <row r="5015" spans="4:4" x14ac:dyDescent="0.2">
      <c r="D5015" s="11"/>
    </row>
    <row r="5016" spans="4:4" x14ac:dyDescent="0.2">
      <c r="D5016" s="11"/>
    </row>
    <row r="5017" spans="4:4" x14ac:dyDescent="0.2">
      <c r="D5017" s="11"/>
    </row>
    <row r="5018" spans="4:4" x14ac:dyDescent="0.2">
      <c r="D5018" s="11"/>
    </row>
    <row r="5019" spans="4:4" x14ac:dyDescent="0.2">
      <c r="D5019" s="11"/>
    </row>
    <row r="5020" spans="4:4" x14ac:dyDescent="0.2">
      <c r="D5020" s="11"/>
    </row>
    <row r="5021" spans="4:4" x14ac:dyDescent="0.2">
      <c r="D5021" s="11"/>
    </row>
    <row r="5022" spans="4:4" x14ac:dyDescent="0.2">
      <c r="D5022" s="11"/>
    </row>
    <row r="5023" spans="4:4" x14ac:dyDescent="0.2">
      <c r="D5023" s="11"/>
    </row>
  </sheetData>
  <mergeCells count="4">
    <mergeCell ref="A1:G1"/>
    <mergeCell ref="C2:G2"/>
    <mergeCell ref="C3:G3"/>
    <mergeCell ref="C4:G4"/>
  </mergeCells>
  <phoneticPr fontId="17" type="noConversion"/>
  <pageMargins left="0.59055118110236204" right="0.23622047244094502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olvi</dc:creator>
  <cp:lastModifiedBy>Nebenführ Vít, Bc.</cp:lastModifiedBy>
  <cp:lastPrinted>2023-06-06T07:52:24Z</cp:lastPrinted>
  <dcterms:created xsi:type="dcterms:W3CDTF">2009-04-08T07:15:50Z</dcterms:created>
  <dcterms:modified xsi:type="dcterms:W3CDTF">2024-06-17T06:55:34Z</dcterms:modified>
</cp:coreProperties>
</file>