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TEMP PRACOVNI\Brno\KK SSZ BKOM - 1.30\DPS\Rozpočet\"/>
    </mc:Choice>
  </mc:AlternateContent>
  <xr:revisionPtr revIDLastSave="0" documentId="13_ncr:1_{8E135363-D1CC-4AFF-BA19-15869C00202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e stavby" sheetId="1" r:id="rId1"/>
    <sheet name="PS462 - Oprava HDPE trube..." sheetId="2" r:id="rId2"/>
    <sheet name="VRN - Vedlejší  a ostatní..." sheetId="3" r:id="rId3"/>
  </sheets>
  <definedNames>
    <definedName name="_xlnm._FilterDatabase" localSheetId="1" hidden="1">'PS462 - Oprava HDPE trube...'!$C$88:$K$172</definedName>
    <definedName name="_xlnm._FilterDatabase" localSheetId="2" hidden="1">'VRN - Vedlejší  a ostatní...'!$C$81:$K$91</definedName>
    <definedName name="_xlnm.Print_Titles" localSheetId="1">'PS462 - Oprava HDPE trube...'!$88:$88</definedName>
    <definedName name="_xlnm.Print_Titles" localSheetId="0">'Rekapitulace stavby'!$52:$52</definedName>
    <definedName name="_xlnm.Print_Titles" localSheetId="2">'VRN - Vedlejší  a ostatní...'!$81:$81</definedName>
    <definedName name="_xlnm.Print_Area" localSheetId="1">'PS462 - Oprava HDPE trube...'!$C$4:$J$39,'PS462 - Oprava HDPE trube...'!$C$45:$J$70,'PS462 - Oprava HDPE trube...'!$C$76:$K$172</definedName>
    <definedName name="_xlnm.Print_Area" localSheetId="0">'Rekapitulace stavby'!$D$4:$AO$36,'Rekapitulace stavby'!$C$42:$AQ$57</definedName>
    <definedName name="_xlnm.Print_Area" localSheetId="2">'VRN - Vedlejší  a ostatní...'!$C$4:$J$39,'VRN - Vedlejší  a ostatní...'!$C$45:$J$63,'VRN - Vedlejší  a ostatní...'!$C$69:$K$91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90" i="3"/>
  <c r="BH90" i="3"/>
  <c r="BG90" i="3"/>
  <c r="BF90" i="3"/>
  <c r="T90" i="3"/>
  <c r="T89" i="3"/>
  <c r="R90" i="3"/>
  <c r="R89" i="3"/>
  <c r="P90" i="3"/>
  <c r="P89" i="3"/>
  <c r="BI87" i="3"/>
  <c r="F37" i="3" s="1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J17" i="3"/>
  <c r="J12" i="3"/>
  <c r="J76" i="3"/>
  <c r="E7" i="3"/>
  <c r="E72" i="3"/>
  <c r="J37" i="2"/>
  <c r="J36" i="2"/>
  <c r="AY55" i="1"/>
  <c r="J35" i="2"/>
  <c r="AX55" i="1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T102" i="2"/>
  <c r="R103" i="2"/>
  <c r="R102" i="2"/>
  <c r="R99" i="2" s="1"/>
  <c r="P103" i="2"/>
  <c r="P102" i="2"/>
  <c r="P99" i="2" s="1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T91" i="2"/>
  <c r="R92" i="2"/>
  <c r="R91" i="2"/>
  <c r="P92" i="2"/>
  <c r="P91" i="2"/>
  <c r="J86" i="2"/>
  <c r="J85" i="2"/>
  <c r="F85" i="2"/>
  <c r="F83" i="2"/>
  <c r="E81" i="2"/>
  <c r="J55" i="2"/>
  <c r="J54" i="2"/>
  <c r="F54" i="2"/>
  <c r="F52" i="2"/>
  <c r="E50" i="2"/>
  <c r="J18" i="2"/>
  <c r="E18" i="2"/>
  <c r="F55" i="2" s="1"/>
  <c r="J17" i="2"/>
  <c r="J12" i="2"/>
  <c r="J83" i="2"/>
  <c r="E7" i="2"/>
  <c r="E79" i="2"/>
  <c r="L50" i="1"/>
  <c r="AM50" i="1"/>
  <c r="AM49" i="1"/>
  <c r="L49" i="1"/>
  <c r="AM47" i="1"/>
  <c r="L47" i="1"/>
  <c r="L45" i="1"/>
  <c r="L44" i="1"/>
  <c r="J169" i="2"/>
  <c r="BK165" i="2"/>
  <c r="BK124" i="2"/>
  <c r="J140" i="2"/>
  <c r="BK115" i="2"/>
  <c r="BK171" i="2"/>
  <c r="BK118" i="2"/>
  <c r="J158" i="2"/>
  <c r="J121" i="2"/>
  <c r="BK132" i="2"/>
  <c r="J112" i="2"/>
  <c r="BK143" i="2"/>
  <c r="BK170" i="2"/>
  <c r="J110" i="2"/>
  <c r="J150" i="2"/>
  <c r="BK169" i="2"/>
  <c r="J109" i="2"/>
  <c r="BK103" i="2"/>
  <c r="J172" i="2"/>
  <c r="BK127" i="2"/>
  <c r="BK154" i="2"/>
  <c r="BK167" i="2"/>
  <c r="J142" i="2"/>
  <c r="J115" i="2"/>
  <c r="J116" i="2"/>
  <c r="BK90" i="3"/>
  <c r="J103" i="2"/>
  <c r="BK172" i="2"/>
  <c r="J133" i="2"/>
  <c r="BK158" i="2"/>
  <c r="J146" i="2"/>
  <c r="J162" i="2"/>
  <c r="J87" i="3"/>
  <c r="J126" i="2"/>
  <c r="J167" i="2"/>
  <c r="J147" i="2"/>
  <c r="BK140" i="2"/>
  <c r="BK109" i="2"/>
  <c r="BK85" i="3"/>
  <c r="BK116" i="2"/>
  <c r="J136" i="2"/>
  <c r="J154" i="2"/>
  <c r="J138" i="2"/>
  <c r="BK113" i="2"/>
  <c r="J165" i="2"/>
  <c r="BK112" i="2"/>
  <c r="BK146" i="2"/>
  <c r="J152" i="2"/>
  <c r="J127" i="2"/>
  <c r="J97" i="2"/>
  <c r="BK119" i="2"/>
  <c r="J149" i="2"/>
  <c r="BK150" i="2"/>
  <c r="BK136" i="2"/>
  <c r="BK92" i="2"/>
  <c r="BK142" i="2"/>
  <c r="BK147" i="2"/>
  <c r="J164" i="2"/>
  <c r="BK121" i="2"/>
  <c r="BK122" i="2"/>
  <c r="BK152" i="2"/>
  <c r="J85" i="3"/>
  <c r="BK133" i="2"/>
  <c r="J163" i="2"/>
  <c r="BK162" i="2"/>
  <c r="J130" i="2"/>
  <c r="J129" i="2"/>
  <c r="J124" i="2"/>
  <c r="J143" i="2"/>
  <c r="J171" i="2"/>
  <c r="BK129" i="2"/>
  <c r="J160" i="2"/>
  <c r="BK110" i="2"/>
  <c r="BK138" i="2"/>
  <c r="J132" i="2"/>
  <c r="J90" i="3"/>
  <c r="J145" i="2"/>
  <c r="BK160" i="2"/>
  <c r="BK107" i="2"/>
  <c r="J119" i="2"/>
  <c r="J107" i="2"/>
  <c r="J95" i="2"/>
  <c r="BK163" i="2"/>
  <c r="BK97" i="2"/>
  <c r="BK130" i="2"/>
  <c r="J156" i="2"/>
  <c r="BK100" i="2"/>
  <c r="BK95" i="2"/>
  <c r="J92" i="2"/>
  <c r="BK156" i="2"/>
  <c r="J170" i="2"/>
  <c r="J122" i="2"/>
  <c r="BK149" i="2"/>
  <c r="J113" i="2"/>
  <c r="AS54" i="1"/>
  <c r="BK164" i="2"/>
  <c r="J118" i="2"/>
  <c r="BK126" i="2"/>
  <c r="BK145" i="2"/>
  <c r="J100" i="2"/>
  <c r="BK87" i="3"/>
  <c r="T99" i="2" l="1"/>
  <c r="R94" i="2"/>
  <c r="R90" i="2"/>
  <c r="P135" i="2"/>
  <c r="BK94" i="2"/>
  <c r="J94" i="2"/>
  <c r="J62" i="2"/>
  <c r="T94" i="2"/>
  <c r="T90" i="2"/>
  <c r="BK106" i="2"/>
  <c r="J106" i="2"/>
  <c r="J66" i="2"/>
  <c r="R106" i="2"/>
  <c r="R105" i="2"/>
  <c r="BK135" i="2"/>
  <c r="T135" i="2"/>
  <c r="R157" i="2"/>
  <c r="R134" i="2" s="1"/>
  <c r="P94" i="2"/>
  <c r="P90" i="2"/>
  <c r="P106" i="2"/>
  <c r="P105" i="2" s="1"/>
  <c r="T106" i="2"/>
  <c r="T105" i="2"/>
  <c r="R135" i="2"/>
  <c r="BK157" i="2"/>
  <c r="J157" i="2"/>
  <c r="J69" i="2"/>
  <c r="P157" i="2"/>
  <c r="T157" i="2"/>
  <c r="BK84" i="3"/>
  <c r="J84" i="3"/>
  <c r="J61" i="3"/>
  <c r="P84" i="3"/>
  <c r="P83" i="3"/>
  <c r="P82" i="3"/>
  <c r="AU56" i="1"/>
  <c r="R84" i="3"/>
  <c r="R83" i="3"/>
  <c r="R82" i="3"/>
  <c r="T84" i="3"/>
  <c r="T83" i="3"/>
  <c r="T82" i="3"/>
  <c r="BK91" i="2"/>
  <c r="J91" i="2"/>
  <c r="J61" i="2"/>
  <c r="BK102" i="2"/>
  <c r="J102" i="2"/>
  <c r="J64" i="2"/>
  <c r="BK89" i="3"/>
  <c r="J89" i="3"/>
  <c r="J62" i="3"/>
  <c r="J52" i="3"/>
  <c r="BK105" i="2"/>
  <c r="J135" i="2"/>
  <c r="J68" i="2"/>
  <c r="F55" i="3"/>
  <c r="BE85" i="3"/>
  <c r="BE90" i="3"/>
  <c r="E48" i="3"/>
  <c r="BE87" i="3"/>
  <c r="BD56" i="1"/>
  <c r="J52" i="2"/>
  <c r="F86" i="2"/>
  <c r="BE100" i="2"/>
  <c r="BE107" i="2"/>
  <c r="BE116" i="2"/>
  <c r="BE110" i="2"/>
  <c r="BE103" i="2"/>
  <c r="BE97" i="2"/>
  <c r="BE115" i="2"/>
  <c r="BE118" i="2"/>
  <c r="BE124" i="2"/>
  <c r="BE132" i="2"/>
  <c r="BE133" i="2"/>
  <c r="BE136" i="2"/>
  <c r="BE142" i="2"/>
  <c r="BE95" i="2"/>
  <c r="BE119" i="2"/>
  <c r="BE121" i="2"/>
  <c r="BE126" i="2"/>
  <c r="BE127" i="2"/>
  <c r="BE145" i="2"/>
  <c r="BE152" i="2"/>
  <c r="BE156" i="2"/>
  <c r="BE165" i="2"/>
  <c r="E48" i="2"/>
  <c r="BE112" i="2"/>
  <c r="BE129" i="2"/>
  <c r="BE140" i="2"/>
  <c r="BE143" i="2"/>
  <c r="BE147" i="2"/>
  <c r="BE154" i="2"/>
  <c r="BE158" i="2"/>
  <c r="BE160" i="2"/>
  <c r="BE162" i="2"/>
  <c r="BE163" i="2"/>
  <c r="BE92" i="2"/>
  <c r="BE109" i="2"/>
  <c r="BE113" i="2"/>
  <c r="BE122" i="2"/>
  <c r="BE130" i="2"/>
  <c r="BE138" i="2"/>
  <c r="BE146" i="2"/>
  <c r="BE149" i="2"/>
  <c r="BE150" i="2"/>
  <c r="BE164" i="2"/>
  <c r="BE167" i="2"/>
  <c r="BE169" i="2"/>
  <c r="BE170" i="2"/>
  <c r="BE171" i="2"/>
  <c r="BE172" i="2"/>
  <c r="F36" i="2"/>
  <c r="BC55" i="1"/>
  <c r="F37" i="2"/>
  <c r="BD55" i="1"/>
  <c r="BD54" i="1"/>
  <c r="W33" i="1"/>
  <c r="F35" i="3"/>
  <c r="BB56" i="1"/>
  <c r="J34" i="3"/>
  <c r="AW56" i="1"/>
  <c r="F35" i="2"/>
  <c r="BB55" i="1"/>
  <c r="F34" i="2"/>
  <c r="BA55" i="1"/>
  <c r="J34" i="2"/>
  <c r="AW55" i="1"/>
  <c r="F34" i="3"/>
  <c r="BA56" i="1" s="1"/>
  <c r="F36" i="3"/>
  <c r="BC56" i="1"/>
  <c r="R89" i="2" l="1"/>
  <c r="BK99" i="2"/>
  <c r="J99" i="2"/>
  <c r="J63" i="2"/>
  <c r="T134" i="2"/>
  <c r="T89" i="2"/>
  <c r="BK134" i="2"/>
  <c r="J134" i="2"/>
  <c r="J67" i="2"/>
  <c r="P134" i="2"/>
  <c r="P89" i="2"/>
  <c r="AU55" i="1"/>
  <c r="BK90" i="2"/>
  <c r="J90" i="2"/>
  <c r="J60" i="2"/>
  <c r="BK83" i="3"/>
  <c r="J83" i="3"/>
  <c r="J60" i="3"/>
  <c r="J105" i="2"/>
  <c r="J65" i="2"/>
  <c r="BB54" i="1"/>
  <c r="W31" i="1"/>
  <c r="BA54" i="1"/>
  <c r="W30" i="1"/>
  <c r="J33" i="2"/>
  <c r="AV55" i="1"/>
  <c r="AT55" i="1"/>
  <c r="BC54" i="1"/>
  <c r="AY54" i="1"/>
  <c r="F33" i="2"/>
  <c r="AZ55" i="1"/>
  <c r="F33" i="3"/>
  <c r="AZ56" i="1"/>
  <c r="J33" i="3"/>
  <c r="AV56" i="1"/>
  <c r="AT56" i="1"/>
  <c r="AU54" i="1"/>
  <c r="BK89" i="2" l="1"/>
  <c r="J89" i="2"/>
  <c r="J59" i="2"/>
  <c r="BK82" i="3"/>
  <c r="J82" i="3"/>
  <c r="J59" i="3"/>
  <c r="AW54" i="1"/>
  <c r="AK30" i="1"/>
  <c r="AX54" i="1"/>
  <c r="AZ54" i="1"/>
  <c r="W29" i="1"/>
  <c r="W32" i="1"/>
  <c r="J30" i="2" l="1"/>
  <c r="AG55" i="1"/>
  <c r="J30" i="3"/>
  <c r="AG56" i="1"/>
  <c r="AV54" i="1"/>
  <c r="AK29" i="1"/>
  <c r="J39" i="3" l="1"/>
  <c r="J39" i="2"/>
  <c r="AN55" i="1"/>
  <c r="AN56" i="1"/>
  <c r="AG54" i="1"/>
  <c r="AK26" i="1"/>
  <c r="AK35" i="1"/>
  <c r="AT54" i="1"/>
  <c r="AN54" i="1"/>
</calcChain>
</file>

<file path=xl/sharedStrings.xml><?xml version="1.0" encoding="utf-8"?>
<sst xmlns="http://schemas.openxmlformats.org/spreadsheetml/2006/main" count="1307" uniqueCount="381">
  <si>
    <t>Export Komplet</t>
  </si>
  <si>
    <t>VZ</t>
  </si>
  <si>
    <t>2.0</t>
  </si>
  <si>
    <t>ZAMOK</t>
  </si>
  <si>
    <t>False</t>
  </si>
  <si>
    <t>{4cee0b23-0282-4a02-b97f-6c0636f5efdc}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</si>
  <si>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</si>
  <si>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</si>
  <si>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</si>
  <si>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</si>
  <si>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</si>
  <si>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</si>
  <si>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</si>
  <si>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</si>
  <si>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Brno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</si>
  <si>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</si>
  <si>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</si>
  <si>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HDPE trubek a doplnění optických vláken mezi BKOM a SSZ 1.30</t>
  </si>
  <si>
    <t>KSO:</t>
  </si>
  <si>
    <t>828 81 23</t>
  </si>
  <si>
    <t>CC-CZ:</t>
  </si>
  <si>
    <t>22246</t>
  </si>
  <si>
    <t>Místo:</t>
  </si>
  <si>
    <t>Brno - střed</t>
  </si>
  <si>
    <t>Datum:</t>
  </si>
  <si>
    <t>11. 2. 2025</t>
  </si>
  <si>
    <t>CZ-CPV:</t>
  </si>
  <si>
    <t>45314300-4</t>
  </si>
  <si>
    <t>CZ-CPA:</t>
  </si>
  <si>
    <t>42.22.22</t>
  </si>
  <si>
    <t>Zadavatel:</t>
  </si>
  <si>
    <t>IČ:</t>
  </si>
  <si>
    <t>60733098</t>
  </si>
  <si>
    <t>Brněnské komunikace, a.s.</t>
  </si>
  <si>
    <t>DIČ:</t>
  </si>
  <si>
    <t>CZ60733098</t>
  </si>
  <si>
    <t>Účastník:</t>
  </si>
  <si>
    <t>Vyplň údaj</t>
  </si>
  <si>
    <t>Projektant:</t>
  </si>
  <si>
    <t>11941707</t>
  </si>
  <si>
    <t>PK SSZ Obrdlík, s.r.o.</t>
  </si>
  <si>
    <t>CZ11941707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</si>
  <si>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</si>
  <si>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</si>
  <si>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</si>
  <si>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</si>
  <si>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</si>
  <si>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</si>
  <si>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</si>
  <si>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</si>
  <si>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</si>
  <si>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</si>
  <si>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</si>
  <si>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</si>
  <si>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</si>
  <si>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</si>
  <si>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</si>
  <si>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</si>
  <si>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</si>
  <si>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</si>
  <si>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</si>
  <si>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</si>
  <si>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</si>
  <si>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</si>
  <si>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</si>
  <si>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</si>
  <si>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</si>
  <si>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</si>
  <si>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</si>
  <si>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</si>
  <si>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</si>
  <si>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</si>
  <si>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</si>
  <si>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</si>
  <si>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</si>
  <si>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</si>
  <si>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</si>
  <si>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</si>
  <si>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</si>
  <si>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</si>
  <si>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</si>
  <si>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</si>
  <si>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</si>
  <si>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</si>
  <si>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</si>
  <si>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</si>
  <si>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PS462</t>
  </si>
  <si>
    <t>PRO</t>
  </si>
  <si>
    <t>1</t>
  </si>
  <si>
    <t>{0d774a4a-0370-458c-be23-6ee650e8dc56}</t>
  </si>
  <si>
    <t>2</t>
  </si>
  <si>
    <t>VRN</t>
  </si>
  <si>
    <t xml:space="preserve">Vedlejší  a ostatní náklady </t>
  </si>
  <si>
    <t>VON</t>
  </si>
  <si>
    <t>{85805df4-593a-4884-ae7b-c1fa7e42791b}</t>
  </si>
  <si>
    <t>KRYCÍ LIST SOUPISU PRACÍ</t>
  </si>
  <si>
    <t>Objekt:</t>
  </si>
  <si>
    <t>PS462 - Oprava HDPE trubek a doplnění optických vláken mezi BKOM a SSZ 1.30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</si>
  <si>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</si>
  <si>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</si>
  <si>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</si>
  <si>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</si>
  <si>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</si>
  <si>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</si>
  <si>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</si>
  <si>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</si>
  <si>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998 - Přesun hmot</t>
  </si>
  <si>
    <t>PSV - Práce a dodávky PSV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</si>
  <si>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</si>
  <si>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</si>
  <si>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</si>
  <si>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 xml:space="preserve">    OR - Doplnění optického rozvaděče O1.30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</si>
  <si>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</si>
  <si>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</si>
  <si>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</si>
  <si>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</si>
  <si>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</si>
  <si>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</si>
  <si>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</si>
  <si>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</si>
  <si>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</si>
  <si>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</si>
  <si>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</si>
  <si>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</si>
  <si>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</si>
  <si>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</si>
  <si>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</si>
  <si>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</si>
  <si>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</si>
  <si>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</si>
  <si>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</si>
  <si>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</si>
  <si>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</si>
  <si>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</si>
  <si>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</si>
  <si>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-1803700275</t>
  </si>
  <si>
    <t>Online PSC</t>
  </si>
  <si>
    <t>https://podminky.urs.cz/item/CS_URS_2025_01/113106123</t>
  </si>
  <si>
    <t>5</t>
  </si>
  <si>
    <t>Komunikace pozemní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</si>
  <si>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</si>
  <si>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</si>
  <si>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-909667038</t>
  </si>
  <si>
    <t>https://podminky.urs.cz/item/CS_URS_2025_01/596211110</t>
  </si>
  <si>
    <t>3</t>
  </si>
  <si>
    <t>564851011</t>
  </si>
  <si>
    <t>Podklad ze štěrkodrti ŠD s rozprostřením a zhutněním plochy jednotlivě do 100 m2, po zhutnění tl. 150 mm</t>
  </si>
  <si>
    <t>-1866118617</t>
  </si>
  <si>
    <t>https://podminky.urs.cz/item/CS_URS_2025_01/564851011</t>
  </si>
  <si>
    <t>9</t>
  </si>
  <si>
    <t>Ostatní konstrukce a práce, bourání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</si>
  <si>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</si>
  <si>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</si>
  <si>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486599611</t>
  </si>
  <si>
    <t>https://podminky.urs.cz/item/CS_URS_2025_01/979054451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</si>
  <si>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</si>
  <si>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</si>
  <si>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</si>
  <si>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</si>
  <si>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t</t>
  </si>
  <si>
    <t>967118988</t>
  </si>
  <si>
    <t>https://podminky.urs.cz/item/CS_URS_2025_01/998225111</t>
  </si>
  <si>
    <t>PSV</t>
  </si>
  <si>
    <t>Práce a dodávky PSV</t>
  </si>
  <si>
    <t>742</t>
  </si>
  <si>
    <t>Elektroinstalace - slaboproud</t>
  </si>
  <si>
    <t>6</t>
  </si>
  <si>
    <t>742124002</t>
  </si>
  <si>
    <t>Montáž kabelů datových FTP, UTP, STP pro vnitřní rozvody do trubky</t>
  </si>
  <si>
    <t>m</t>
  </si>
  <si>
    <t>16</t>
  </si>
  <si>
    <t>-538268389</t>
  </si>
  <si>
    <t>https://podminky.urs.cz/item/CS_URS_2025_01/742124002</t>
  </si>
  <si>
    <t>7</t>
  </si>
  <si>
    <t>M</t>
  </si>
  <si>
    <t>34121273</t>
  </si>
  <si>
    <t>kabel datový venkovní se stíněnými páry Al fólií jádro Cu plné (U/FTP) kategorie 6a</t>
  </si>
  <si>
    <t>32</t>
  </si>
  <si>
    <t>1630033152</t>
  </si>
  <si>
    <t>8</t>
  </si>
  <si>
    <t>742124005</t>
  </si>
  <si>
    <t>Montáž kabelů datových FTP, UTP, STP ukončení kabelu konektorem</t>
  </si>
  <si>
    <t>kus</t>
  </si>
  <si>
    <t>1313329931</t>
  </si>
  <si>
    <t>https://podminky.urs.cz/item/CS_URS_2025_01/742124005</t>
  </si>
  <si>
    <t>37459030</t>
  </si>
  <si>
    <t>konektor na drát/lanko s vložkou RJ45 FTP Cat6A pro vodiče do 1,32mm stíněný</t>
  </si>
  <si>
    <t>-813645716</t>
  </si>
  <si>
    <t>10</t>
  </si>
  <si>
    <t>742330029</t>
  </si>
  <si>
    <t>Montáž strukturované kabeláže příslušenství a ostatní práce k rozvaděčům konektoru MM/SM</t>
  </si>
  <si>
    <t>-24080071</t>
  </si>
  <si>
    <t>https://podminky.urs.cz/item/CS_URS_2025_01/742330029</t>
  </si>
  <si>
    <t>11</t>
  </si>
  <si>
    <t>37459070</t>
  </si>
  <si>
    <t>adaptér optický LC(APC) OS zelený duplex</t>
  </si>
  <si>
    <t>-854811394</t>
  </si>
  <si>
    <t>742330031</t>
  </si>
  <si>
    <t>Montáž strukturované kabeláže příslušenství a ostatní práce k rozvaděčům teplem smrštitelná ochrana svaru</t>
  </si>
  <si>
    <t>46515010</t>
  </si>
  <si>
    <t>https://podminky.urs.cz/item/CS_URS_2025_01/742330031</t>
  </si>
  <si>
    <t>13</t>
  </si>
  <si>
    <t>34343001</t>
  </si>
  <si>
    <t>ochrana teplem smrštitelná optického svaru 2,5x60mm</t>
  </si>
  <si>
    <t>-1553741713</t>
  </si>
  <si>
    <t>14</t>
  </si>
  <si>
    <t>742124013</t>
  </si>
  <si>
    <t>Montáž kabelů datových optických pro vnitřní rozvody ukončení vlákna optického kabelu pigtailem včetně svaru</t>
  </si>
  <si>
    <t>-595330885</t>
  </si>
  <si>
    <t>https://podminky.urs.cz/item/CS_URS_2025_01/742124013</t>
  </si>
  <si>
    <t>15</t>
  </si>
  <si>
    <t>37459135</t>
  </si>
  <si>
    <t>pigtail optický LC(APC) OS 9/125 délka 1m</t>
  </si>
  <si>
    <t>697748105</t>
  </si>
  <si>
    <t>742124014</t>
  </si>
  <si>
    <t>Montáž kabelů datových optických svar optického vlákna</t>
  </si>
  <si>
    <t>277209602</t>
  </si>
  <si>
    <t>https://podminky.urs.cz/item/CS_URS_2025_01/742124014</t>
  </si>
  <si>
    <t>17</t>
  </si>
  <si>
    <t>742330033</t>
  </si>
  <si>
    <t>Montáž strukturované kabeláže příslušenství a ostatní práce k rozvaděčům patch panelu 12 portů</t>
  </si>
  <si>
    <t>2055137106</t>
  </si>
  <si>
    <t>https://podminky.urs.cz/item/CS_URS_2025_01/742330033</t>
  </si>
  <si>
    <t>18</t>
  </si>
  <si>
    <t>34123135</t>
  </si>
  <si>
    <t>patchcord optický duplex délka 1m</t>
  </si>
  <si>
    <t>1127129684</t>
  </si>
  <si>
    <t>19</t>
  </si>
  <si>
    <t>742330036</t>
  </si>
  <si>
    <t>Montáž strukturované kabeláže příslušenství a ostatní práce k rozvaděčům sestavení optické vany</t>
  </si>
  <si>
    <t>-1202109366</t>
  </si>
  <si>
    <t>https://podminky.urs.cz/item/CS_URS_2025_01/742330036</t>
  </si>
  <si>
    <t>20</t>
  </si>
  <si>
    <t>35759015-R</t>
  </si>
  <si>
    <t>vana optická (19") 4U pro 144 spojek (144xSC simplex/LC duplex) s výsuvnými kazetami</t>
  </si>
  <si>
    <t>R-položka</t>
  </si>
  <si>
    <t>2111330985</t>
  </si>
  <si>
    <t>742330043</t>
  </si>
  <si>
    <t>Montáž strukturované kabeláže zásuvek datových na DIN lištu</t>
  </si>
  <si>
    <t>318090317</t>
  </si>
  <si>
    <t>https://podminky.urs.cz/item/CS_URS_2025_01/742330043</t>
  </si>
  <si>
    <t>22</t>
  </si>
  <si>
    <t>37452040</t>
  </si>
  <si>
    <t>prvek ukončovací datového rozvodu keystone 1xRJ45 STP Cat6A samořezný kabelová pojistka</t>
  </si>
  <si>
    <t>-1456976260</t>
  </si>
  <si>
    <t>23</t>
  </si>
  <si>
    <t>37451148</t>
  </si>
  <si>
    <t>zásuvka na DIN lištu pro 1 keystone modul (neosazená)</t>
  </si>
  <si>
    <t>-1792433401</t>
  </si>
  <si>
    <t>Práce a dodávky M</t>
  </si>
  <si>
    <t>22-M</t>
  </si>
  <si>
    <t>Montáže technologických zařízení pro dopravní stavby</t>
  </si>
  <si>
    <t>24</t>
  </si>
  <si>
    <t>220182023</t>
  </si>
  <si>
    <t>Kontrola tlakutěsnosti HDPE trubky od 1 m do 2000 m</t>
  </si>
  <si>
    <t>-1385935626</t>
  </si>
  <si>
    <t>https://podminky.urs.cz/item/CS_URS_2025_01/220182023</t>
  </si>
  <si>
    <t>25</t>
  </si>
  <si>
    <t>220182025</t>
  </si>
  <si>
    <t>Kontrola průchodnosti trubky kalibrace do 2000 m</t>
  </si>
  <si>
    <t>km</t>
  </si>
  <si>
    <t>143147543</t>
  </si>
  <si>
    <t>https://podminky.urs.cz/item/CS_URS_2025_01/220182025</t>
  </si>
  <si>
    <t>26</t>
  </si>
  <si>
    <t>220182027</t>
  </si>
  <si>
    <t>Montáž koncovky nebo záslepky bez svařování na HDPE trubku</t>
  </si>
  <si>
    <t>670291621</t>
  </si>
  <si>
    <t>https://podminky.urs.cz/item/CS_URS_2025_01/220182027</t>
  </si>
  <si>
    <t>27</t>
  </si>
  <si>
    <t>34571906-R</t>
  </si>
  <si>
    <t>těsnící průchodka mikrotrubiček přímá redukční průhledná celoplastová vodotěsná včetně pojistek D 10/8mm</t>
  </si>
  <si>
    <t>-645828799</t>
  </si>
  <si>
    <t>28</t>
  </si>
  <si>
    <t>220182034</t>
  </si>
  <si>
    <t>Zafukování optického kabelu do trubky nebo mikrotrubičky HDPE</t>
  </si>
  <si>
    <t>1593585980</t>
  </si>
  <si>
    <t>https://podminky.urs.cz/item/CS_URS_2025_01/220182034</t>
  </si>
  <si>
    <t>29</t>
  </si>
  <si>
    <t>34123032</t>
  </si>
  <si>
    <t>kabel datový optický OS zafukovací MICRO 12 vláken 9/125 plášť HDPE</t>
  </si>
  <si>
    <t>1718254023</t>
  </si>
  <si>
    <t>30</t>
  </si>
  <si>
    <t>34123034-R</t>
  </si>
  <si>
    <t>kabel datový optický OS zafukovací MICRO 144 vláken 9/125 plášť HDPE</t>
  </si>
  <si>
    <t>60503182</t>
  </si>
  <si>
    <t>31</t>
  </si>
  <si>
    <t>220182209</t>
  </si>
  <si>
    <t>Montáž spojky optického kabelu venkovní se 144 vlákny</t>
  </si>
  <si>
    <t>CS ÚRS 2024 02</t>
  </si>
  <si>
    <t>212988398</t>
  </si>
  <si>
    <t>https://podminky.urs.cz/item/CS_URS_2024_02/220182209</t>
  </si>
  <si>
    <t>34571924-R</t>
  </si>
  <si>
    <t>optická spojka (box IP68) pro 144 svarů, včetně optických kazet a průchodek</t>
  </si>
  <si>
    <t>-1917452739</t>
  </si>
  <si>
    <t>33</t>
  </si>
  <si>
    <t>220182502</t>
  </si>
  <si>
    <t>Měření útlumu optického kabelu na dopravních stavbách na dvou vlnových délkách při montáži (po položení) s 12 vlákny</t>
  </si>
  <si>
    <t>-824811724</t>
  </si>
  <si>
    <t>https://podminky.urs.cz/item/CS_URS_2025_01/220182502</t>
  </si>
  <si>
    <t>34</t>
  </si>
  <si>
    <t>220182509</t>
  </si>
  <si>
    <t>Měření útlumu optického kabelu na dopravních stavbách na dvou vlnových délkách při montáži (po položení) se 144 vlákny</t>
  </si>
  <si>
    <t>968384030</t>
  </si>
  <si>
    <t>https://podminky.urs.cz/item/CS_URS_2025_01/220182509</t>
  </si>
  <si>
    <t>35</t>
  </si>
  <si>
    <t>220960221</t>
  </si>
  <si>
    <t>Programování řadiče MR do deseti světelných skupin</t>
  </si>
  <si>
    <t>2035504128</t>
  </si>
  <si>
    <t>https://podminky.urs.cz/item/CS_URS_2025_01/220960221</t>
  </si>
  <si>
    <t>36</t>
  </si>
  <si>
    <t>404611205-R</t>
  </si>
  <si>
    <t>HW a SW úprava řadiče</t>
  </si>
  <si>
    <t>207665395</t>
  </si>
  <si>
    <t>OR</t>
  </si>
  <si>
    <t>Doplnění optického rozvaděče O1.30</t>
  </si>
  <si>
    <t>37</t>
  </si>
  <si>
    <t>220182302</t>
  </si>
  <si>
    <t>Ukončení optického kabelu v optickém rozvaděči v optickém rozvaděči pro 12 vláken</t>
  </si>
  <si>
    <t>1366783119</t>
  </si>
  <si>
    <t>https://podminky.urs.cz/item/CS_URS_2025_01/220182302</t>
  </si>
  <si>
    <t>38</t>
  </si>
  <si>
    <t>220182410</t>
  </si>
  <si>
    <t>Montáž spojky konektorové optické v optickém rozvaděči</t>
  </si>
  <si>
    <t>-657670674</t>
  </si>
  <si>
    <t>https://podminky.urs.cz/item/CS_URS_2025_01/220182410</t>
  </si>
  <si>
    <t>39</t>
  </si>
  <si>
    <t>-129733043</t>
  </si>
  <si>
    <t>40</t>
  </si>
  <si>
    <t>220370008-R</t>
  </si>
  <si>
    <t>Montáž technologie do venkovního optického rozvaděče O1.30</t>
  </si>
  <si>
    <t>1223202658</t>
  </si>
  <si>
    <t>41</t>
  </si>
  <si>
    <t>384760229-R</t>
  </si>
  <si>
    <t>SFP+ modul 20km SM duplex (10 Gbit) - zadavatel připouští použití ekvivalentního výrobku</t>
  </si>
  <si>
    <t>-1268982601</t>
  </si>
  <si>
    <t>42</t>
  </si>
  <si>
    <t>220450002</t>
  </si>
  <si>
    <t>Montáž switche datového</t>
  </si>
  <si>
    <t>996654340</t>
  </si>
  <si>
    <t>https://podminky.urs.cz/item/CS_URS_2025_01/220450002</t>
  </si>
  <si>
    <t>43</t>
  </si>
  <si>
    <t>220450005</t>
  </si>
  <si>
    <t>Montáž HW začlenění do dohledu PDM, SDH, Switch, IMC</t>
  </si>
  <si>
    <t>498342232</t>
  </si>
  <si>
    <t>https://podminky.urs.cz/item/CS_URS_2025_01/220450005</t>
  </si>
  <si>
    <t>44</t>
  </si>
  <si>
    <t>384760227-R</t>
  </si>
  <si>
    <t>průmyslový Switch 2x 10G SFP+, 8x 1G ethernet combo (-40 - +70 °C)</t>
  </si>
  <si>
    <t>1841566526</t>
  </si>
  <si>
    <t>45</t>
  </si>
  <si>
    <t>-2100610822</t>
  </si>
  <si>
    <t>46</t>
  </si>
  <si>
    <t>220870211-R</t>
  </si>
  <si>
    <t>Montáž optického boxu</t>
  </si>
  <si>
    <t>1440579503</t>
  </si>
  <si>
    <t>47</t>
  </si>
  <si>
    <t>384760102-R</t>
  </si>
  <si>
    <t>optický box (včetně  kazety pro optický kabel a průchodek)</t>
  </si>
  <si>
    <t>-1272283883</t>
  </si>
  <si>
    <t xml:space="preserve">VRN - Vedlejší  a ostatní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</si>
  <si>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</si>
  <si>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</si>
  <si>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</si>
  <si>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</si>
  <si>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</si>
  <si>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</si>
  <si>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013244001</t>
  </si>
  <si>
    <t>Dokumentace pro provádění stavby - optické připojení na CTD</t>
  </si>
  <si>
    <t>1024</t>
  </si>
  <si>
    <t>-761615635</t>
  </si>
  <si>
    <t>https://podminky.urs.cz/item/CS_URS_2024_02/013244001</t>
  </si>
  <si>
    <t>013254001</t>
  </si>
  <si>
    <t>Dokumentace skutečného provedení stavby - optické připojení na CTD</t>
  </si>
  <si>
    <t>-1172737983</t>
  </si>
  <si>
    <t>https://podminky.urs.cz/item/CS_URS_2024_02/013254001</t>
  </si>
  <si>
    <t>VRN3</t>
  </si>
  <si>
    <t>Zařízení staveniště</t>
  </si>
  <si>
    <t>032903000</t>
  </si>
  <si>
    <t>Náklady na provoz a údržbu vybavení staveniště</t>
  </si>
  <si>
    <t>482813319</t>
  </si>
  <si>
    <t>https://podminky.urs.cz/item/CS_URS_2024_02/032903000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</si>
</sst>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2330029" TargetMode="External"/><Relationship Id="rId13" Type="http://schemas.openxmlformats.org/officeDocument/2006/relationships/hyperlink" Target="https://podminky.urs.cz/item/CS_URS_2025_01/742330036" TargetMode="External"/><Relationship Id="rId18" Type="http://schemas.openxmlformats.org/officeDocument/2006/relationships/hyperlink" Target="https://podminky.urs.cz/item/CS_URS_2025_01/220182034" TargetMode="External"/><Relationship Id="rId26" Type="http://schemas.openxmlformats.org/officeDocument/2006/relationships/hyperlink" Target="https://podminky.urs.cz/item/CS_URS_2025_01/220450005" TargetMode="External"/><Relationship Id="rId3" Type="http://schemas.openxmlformats.org/officeDocument/2006/relationships/hyperlink" Target="https://podminky.urs.cz/item/CS_URS_2025_01/564851011" TargetMode="External"/><Relationship Id="rId21" Type="http://schemas.openxmlformats.org/officeDocument/2006/relationships/hyperlink" Target="https://podminky.urs.cz/item/CS_URS_2025_01/220182509" TargetMode="External"/><Relationship Id="rId7" Type="http://schemas.openxmlformats.org/officeDocument/2006/relationships/hyperlink" Target="https://podminky.urs.cz/item/CS_URS_2025_01/742124005" TargetMode="External"/><Relationship Id="rId12" Type="http://schemas.openxmlformats.org/officeDocument/2006/relationships/hyperlink" Target="https://podminky.urs.cz/item/CS_URS_2025_01/742330033" TargetMode="External"/><Relationship Id="rId17" Type="http://schemas.openxmlformats.org/officeDocument/2006/relationships/hyperlink" Target="https://podminky.urs.cz/item/CS_URS_2025_01/220182027" TargetMode="External"/><Relationship Id="rId25" Type="http://schemas.openxmlformats.org/officeDocument/2006/relationships/hyperlink" Target="https://podminky.urs.cz/item/CS_URS_2025_01/220450002" TargetMode="External"/><Relationship Id="rId2" Type="http://schemas.openxmlformats.org/officeDocument/2006/relationships/hyperlink" Target="https://podminky.urs.cz/item/CS_URS_2025_01/596211110" TargetMode="External"/><Relationship Id="rId16" Type="http://schemas.openxmlformats.org/officeDocument/2006/relationships/hyperlink" Target="https://podminky.urs.cz/item/CS_URS_2025_01/220182025" TargetMode="External"/><Relationship Id="rId20" Type="http://schemas.openxmlformats.org/officeDocument/2006/relationships/hyperlink" Target="https://podminky.urs.cz/item/CS_URS_2025_01/220182502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742124002" TargetMode="External"/><Relationship Id="rId11" Type="http://schemas.openxmlformats.org/officeDocument/2006/relationships/hyperlink" Target="https://podminky.urs.cz/item/CS_URS_2025_01/742124014" TargetMode="External"/><Relationship Id="rId24" Type="http://schemas.openxmlformats.org/officeDocument/2006/relationships/hyperlink" Target="https://podminky.urs.cz/item/CS_URS_2025_01/220182410" TargetMode="External"/><Relationship Id="rId5" Type="http://schemas.openxmlformats.org/officeDocument/2006/relationships/hyperlink" Target="https://podminky.urs.cz/item/CS_URS_2025_01/998225111" TargetMode="External"/><Relationship Id="rId15" Type="http://schemas.openxmlformats.org/officeDocument/2006/relationships/hyperlink" Target="https://podminky.urs.cz/item/CS_URS_2025_01/220182023" TargetMode="External"/><Relationship Id="rId23" Type="http://schemas.openxmlformats.org/officeDocument/2006/relationships/hyperlink" Target="https://podminky.urs.cz/item/CS_URS_2025_01/220182302" TargetMode="External"/><Relationship Id="rId28" Type="http://schemas.openxmlformats.org/officeDocument/2006/relationships/drawing" Target="../drawings/drawing2.xml"/><Relationship Id="rId10" Type="http://schemas.openxmlformats.org/officeDocument/2006/relationships/hyperlink" Target="https://podminky.urs.cz/item/CS_URS_2025_01/742124013" TargetMode="External"/><Relationship Id="rId19" Type="http://schemas.openxmlformats.org/officeDocument/2006/relationships/hyperlink" Target="https://podminky.urs.cz/item/CS_URS_2024_02/220182209" TargetMode="External"/><Relationship Id="rId4" Type="http://schemas.openxmlformats.org/officeDocument/2006/relationships/hyperlink" Target="https://podminky.urs.cz/item/CS_URS_2025_01/979054451" TargetMode="External"/><Relationship Id="rId9" Type="http://schemas.openxmlformats.org/officeDocument/2006/relationships/hyperlink" Target="https://podminky.urs.cz/item/CS_URS_2025_01/742330031" TargetMode="External"/><Relationship Id="rId14" Type="http://schemas.openxmlformats.org/officeDocument/2006/relationships/hyperlink" Target="https://podminky.urs.cz/item/CS_URS_2025_01/742330043" TargetMode="External"/><Relationship Id="rId22" Type="http://schemas.openxmlformats.org/officeDocument/2006/relationships/hyperlink" Target="https://podminky.urs.cz/item/CS_URS_2025_01/220960221" TargetMode="External"/><Relationship Id="rId27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32903000" TargetMode="External"/><Relationship Id="rId2" Type="http://schemas.openxmlformats.org/officeDocument/2006/relationships/hyperlink" Target="https://podminky.urs.cz/item/CS_URS_2024_02/013254001" TargetMode="External"/><Relationship Id="rId1" Type="http://schemas.openxmlformats.org/officeDocument/2006/relationships/hyperlink" Target="https://podminky.urs.cz/item/CS_URS_2024_02/013244001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1" t="s">
        <v>14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R5" s="16"/>
      <c r="BE5" s="15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3" t="s">
        <v>17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R6" s="16"/>
      <c r="BE6" s="159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21</v>
      </c>
      <c r="AR7" s="16"/>
      <c r="BE7" s="159"/>
      <c r="BS7" s="13" t="s">
        <v>6</v>
      </c>
    </row>
    <row r="8" spans="1:74" ht="12" customHeight="1">
      <c r="B8" s="16"/>
      <c r="D8" s="23" t="s">
        <v>22</v>
      </c>
      <c r="K8" s="21" t="s">
        <v>23</v>
      </c>
      <c r="AK8" s="23" t="s">
        <v>24</v>
      </c>
      <c r="AN8" s="24" t="s">
        <v>25</v>
      </c>
      <c r="AR8" s="16"/>
      <c r="BE8" s="159"/>
      <c r="BS8" s="13" t="s">
        <v>6</v>
      </c>
    </row>
    <row r="9" spans="1:74" ht="29.25" customHeight="1">
      <c r="B9" s="16"/>
      <c r="D9" s="20" t="s">
        <v>26</v>
      </c>
      <c r="K9" s="25" t="s">
        <v>27</v>
      </c>
      <c r="AK9" s="20" t="s">
        <v>28</v>
      </c>
      <c r="AN9" s="25" t="s">
        <v>29</v>
      </c>
      <c r="AR9" s="16"/>
      <c r="BE9" s="159"/>
      <c r="BS9" s="13" t="s">
        <v>6</v>
      </c>
    </row>
    <row r="10" spans="1:74" ht="12" customHeight="1">
      <c r="B10" s="16"/>
      <c r="D10" s="23" t="s">
        <v>30</v>
      </c>
      <c r="AK10" s="23" t="s">
        <v>31</v>
      </c>
      <c r="AN10" s="21" t="s">
        <v>32</v>
      </c>
      <c r="AR10" s="16"/>
      <c r="BE10" s="159"/>
      <c r="BS10" s="13" t="s">
        <v>6</v>
      </c>
    </row>
    <row r="11" spans="1:74" ht="18.399999999999999" customHeight="1">
      <c r="B11" s="16"/>
      <c r="E11" s="21" t="s">
        <v>33</v>
      </c>
      <c r="AK11" s="23" t="s">
        <v>34</v>
      </c>
      <c r="AN11" s="21" t="s">
        <v>35</v>
      </c>
      <c r="AR11" s="16"/>
      <c r="BE11" s="159"/>
      <c r="BS11" s="13" t="s">
        <v>6</v>
      </c>
    </row>
    <row r="12" spans="1:74" ht="6.95" customHeight="1">
      <c r="B12" s="16"/>
      <c r="AR12" s="16"/>
      <c r="BE12" s="159"/>
      <c r="BS12" s="13" t="s">
        <v>6</v>
      </c>
    </row>
    <row r="13" spans="1:74" ht="12" customHeight="1">
      <c r="B13" s="16"/>
      <c r="D13" s="23" t="s">
        <v>36</v>
      </c>
      <c r="AK13" s="23" t="s">
        <v>31</v>
      </c>
      <c r="AN13" s="26" t="s">
        <v>37</v>
      </c>
      <c r="AR13" s="16"/>
      <c r="BE13" s="159"/>
      <c r="BS13" s="13" t="s">
        <v>6</v>
      </c>
    </row>
    <row r="14" spans="1:74" ht="12.75">
      <c r="B14" s="16"/>
      <c r="E14" s="164" t="s">
        <v>37</v>
      </c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23" t="s">
        <v>34</v>
      </c>
      <c r="AN14" s="26" t="s">
        <v>37</v>
      </c>
      <c r="AR14" s="16"/>
      <c r="BE14" s="159"/>
      <c r="BS14" s="13" t="s">
        <v>6</v>
      </c>
    </row>
    <row r="15" spans="1:74" ht="6.95" customHeight="1">
      <c r="B15" s="16"/>
      <c r="AR15" s="16"/>
      <c r="BE15" s="159"/>
      <c r="BS15" s="13" t="s">
        <v>4</v>
      </c>
    </row>
    <row r="16" spans="1:74" ht="12" customHeight="1">
      <c r="B16" s="16"/>
      <c r="D16" s="23" t="s">
        <v>38</v>
      </c>
      <c r="AK16" s="23" t="s">
        <v>31</v>
      </c>
      <c r="AN16" s="21" t="s">
        <v>39</v>
      </c>
      <c r="AR16" s="16"/>
      <c r="BE16" s="159"/>
      <c r="BS16" s="13" t="s">
        <v>4</v>
      </c>
    </row>
    <row r="17" spans="2:71" ht="18.399999999999999" customHeight="1">
      <c r="B17" s="16"/>
      <c r="E17" s="21" t="s">
        <v>40</v>
      </c>
      <c r="AK17" s="23" t="s">
        <v>34</v>
      </c>
      <c r="AN17" s="21" t="s">
        <v>41</v>
      </c>
      <c r="AR17" s="16"/>
      <c r="BE17" s="159"/>
      <c r="BS17" s="13" t="s">
        <v>42</v>
      </c>
    </row>
    <row r="18" spans="2:71" ht="6.95" customHeight="1">
      <c r="B18" s="16"/>
      <c r="AR18" s="16"/>
      <c r="BE18" s="159"/>
      <c r="BS18" s="13" t="s">
        <v>6</v>
      </c>
    </row>
    <row r="19" spans="2:71" ht="12" customHeight="1">
      <c r="B19" s="16"/>
      <c r="D19" s="23" t="s">
        <v>43</v>
      </c>
      <c r="AK19" s="23" t="s">
        <v>31</v>
      </c>
      <c r="AN19" s="21" t="s">
        <v>39</v>
      </c>
      <c r="AR19" s="16"/>
      <c r="BE19" s="159"/>
      <c r="BS19" s="13" t="s">
        <v>6</v>
      </c>
    </row>
    <row r="20" spans="2:71" ht="18.399999999999999" customHeight="1">
      <c r="B20" s="16"/>
      <c r="E20" s="21" t="s">
        <v>40</v>
      </c>
      <c r="AK20" s="23" t="s">
        <v>34</v>
      </c>
      <c r="AN20" s="21" t="s">
        <v>41</v>
      </c>
      <c r="AR20" s="16"/>
      <c r="BE20" s="159"/>
      <c r="BS20" s="13" t="s">
        <v>4</v>
      </c>
    </row>
    <row r="21" spans="2:71" ht="6.95" customHeight="1">
      <c r="B21" s="16"/>
      <c r="AR21" s="16"/>
      <c r="BE21" s="159"/>
    </row>
    <row r="22" spans="2:71" ht="12" customHeight="1">
      <c r="B22" s="16"/>
      <c r="D22" s="23" t="s">
        <v>44</v>
      </c>
      <c r="AR22" s="16"/>
      <c r="BE22" s="159"/>
    </row>
    <row r="23" spans="2:71" ht="47.25" customHeight="1">
      <c r="B23" s="16"/>
      <c r="E23" s="166" t="s">
        <v>45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6"/>
      <c r="BE23" s="159"/>
    </row>
    <row r="24" spans="2:71" ht="6.95" customHeight="1">
      <c r="B24" s="16"/>
      <c r="AR24" s="16"/>
      <c r="BE24" s="159"/>
    </row>
    <row r="25" spans="2:71" ht="6.95" customHeight="1">
      <c r="B25" s="16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6"/>
      <c r="BE25" s="159"/>
    </row>
    <row r="26" spans="2:71" s="1" customFormat="1" ht="25.9" customHeight="1">
      <c r="B26" s="29"/>
      <c r="D26" s="30" t="s">
        <v>46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67">
        <f>ROUND(AG54,2)</f>
        <v>0</v>
      </c>
      <c r="AL26" s="168"/>
      <c r="AM26" s="168"/>
      <c r="AN26" s="168"/>
      <c r="AO26" s="168"/>
      <c r="AR26" s="29"/>
      <c r="BE26" s="159"/>
    </row>
    <row r="27" spans="2:71" s="1" customFormat="1" ht="6.95" customHeight="1">
      <c r="B27" s="29"/>
      <c r="AR27" s="29"/>
      <c r="BE27" s="159"/>
    </row>
    <row r="28" spans="2:71" s="1" customFormat="1" ht="12.75">
      <c r="B28" s="29"/>
      <c r="L28" s="169" t="s">
        <v>47</v>
      </c>
      <c r="M28" s="169"/>
      <c r="N28" s="169"/>
      <c r="O28" s="169"/>
      <c r="P28" s="169"/>
      <c r="W28" s="169" t="s">
        <v>48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49</v>
      </c>
      <c r="AL28" s="169"/>
      <c r="AM28" s="169"/>
      <c r="AN28" s="169"/>
      <c r="AO28" s="169"/>
      <c r="AR28" s="29"/>
      <c r="BE28" s="159"/>
    </row>
    <row r="29" spans="2:71" s="2" customFormat="1" ht="14.45" customHeight="1">
      <c r="B29" s="33"/>
      <c r="D29" s="23" t="s">
        <v>50</v>
      </c>
      <c r="F29" s="23" t="s">
        <v>51</v>
      </c>
      <c r="L29" s="172">
        <v>0.21</v>
      </c>
      <c r="M29" s="171"/>
      <c r="N29" s="171"/>
      <c r="O29" s="171"/>
      <c r="P29" s="171"/>
      <c r="W29" s="170">
        <f>ROUND(AZ54,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ROUND(AV54, 2)</f>
        <v>0</v>
      </c>
      <c r="AL29" s="171"/>
      <c r="AM29" s="171"/>
      <c r="AN29" s="171"/>
      <c r="AO29" s="171"/>
      <c r="AR29" s="33"/>
      <c r="BE29" s="160"/>
    </row>
    <row r="30" spans="2:71" s="2" customFormat="1" ht="14.45" customHeight="1">
      <c r="B30" s="33"/>
      <c r="F30" s="23" t="s">
        <v>52</v>
      </c>
      <c r="L30" s="172">
        <v>0.12</v>
      </c>
      <c r="M30" s="171"/>
      <c r="N30" s="171"/>
      <c r="O30" s="171"/>
      <c r="P30" s="171"/>
      <c r="W30" s="170">
        <f>ROUND(BA54,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ROUND(AW54, 2)</f>
        <v>0</v>
      </c>
      <c r="AL30" s="171"/>
      <c r="AM30" s="171"/>
      <c r="AN30" s="171"/>
      <c r="AO30" s="171"/>
      <c r="AR30" s="33"/>
      <c r="BE30" s="160"/>
    </row>
    <row r="31" spans="2:71" s="2" customFormat="1" ht="14.45" hidden="1" customHeight="1">
      <c r="B31" s="33"/>
      <c r="F31" s="23" t="s">
        <v>53</v>
      </c>
      <c r="L31" s="172">
        <v>0.21</v>
      </c>
      <c r="M31" s="171"/>
      <c r="N31" s="171"/>
      <c r="O31" s="171"/>
      <c r="P31" s="171"/>
      <c r="W31" s="170">
        <f>ROUND(BB54,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3"/>
      <c r="BE31" s="160"/>
    </row>
    <row r="32" spans="2:71" s="2" customFormat="1" ht="14.45" hidden="1" customHeight="1">
      <c r="B32" s="33"/>
      <c r="F32" s="23" t="s">
        <v>54</v>
      </c>
      <c r="L32" s="172">
        <v>0.12</v>
      </c>
      <c r="M32" s="171"/>
      <c r="N32" s="171"/>
      <c r="O32" s="171"/>
      <c r="P32" s="171"/>
      <c r="W32" s="170">
        <f>ROUND(BC54,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3"/>
      <c r="BE32" s="160"/>
    </row>
    <row r="33" spans="2:44" s="2" customFormat="1" ht="14.45" hidden="1" customHeight="1">
      <c r="B33" s="33"/>
      <c r="F33" s="23" t="s">
        <v>55</v>
      </c>
      <c r="L33" s="172">
        <v>0</v>
      </c>
      <c r="M33" s="171"/>
      <c r="N33" s="171"/>
      <c r="O33" s="171"/>
      <c r="P33" s="171"/>
      <c r="W33" s="170">
        <f>ROUND(BD54,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56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57</v>
      </c>
      <c r="U35" s="36"/>
      <c r="V35" s="36"/>
      <c r="W35" s="36"/>
      <c r="X35" s="173" t="s">
        <v>58</v>
      </c>
      <c r="Y35" s="174"/>
      <c r="Z35" s="174"/>
      <c r="AA35" s="174"/>
      <c r="AB35" s="174"/>
      <c r="AC35" s="36"/>
      <c r="AD35" s="36"/>
      <c r="AE35" s="36"/>
      <c r="AF35" s="36"/>
      <c r="AG35" s="36"/>
      <c r="AH35" s="36"/>
      <c r="AI35" s="36"/>
      <c r="AJ35" s="36"/>
      <c r="AK35" s="175">
        <f>SUM(AK26:AK33)</f>
        <v>0</v>
      </c>
      <c r="AL35" s="174"/>
      <c r="AM35" s="174"/>
      <c r="AN35" s="174"/>
      <c r="AO35" s="176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7" t="s">
        <v>59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3" t="s">
        <v>13</v>
      </c>
      <c r="L44" s="3" t="str">
        <f>K5</f>
        <v>Brno</v>
      </c>
      <c r="AR44" s="42"/>
    </row>
    <row r="45" spans="2:44" s="4" customFormat="1" ht="36.950000000000003" customHeight="1">
      <c r="B45" s="43"/>
      <c r="C45" s="44" t="s">
        <v>16</v>
      </c>
      <c r="L45" s="177" t="str">
        <f>K6</f>
        <v>Oprava HDPE trubek a doplnění optických vláken mezi BKOM a SSZ 1.30</v>
      </c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3" t="s">
        <v>22</v>
      </c>
      <c r="L47" s="45" t="str">
        <f>IF(K8="","",K8)</f>
        <v>Brno - střed</v>
      </c>
      <c r="AI47" s="23" t="s">
        <v>24</v>
      </c>
      <c r="AM47" s="179" t="str">
        <f>IF(AN8= "","",AN8)</f>
        <v>11. 2. 2025</v>
      </c>
      <c r="AN47" s="179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3" t="s">
        <v>30</v>
      </c>
      <c r="L49" s="3" t="str">
        <f>IF(E11= "","",E11)</f>
        <v>Brněnské komunikace, a.s.</v>
      </c>
      <c r="AI49" s="23" t="s">
        <v>38</v>
      </c>
      <c r="AM49" s="180" t="str">
        <f>IF(E17="","",E17)</f>
        <v>PK SSZ Obrdlík, s.r.o.</v>
      </c>
      <c r="AN49" s="181"/>
      <c r="AO49" s="181"/>
      <c r="AP49" s="181"/>
      <c r="AR49" s="29"/>
      <c r="AS49" s="182" t="s">
        <v>60</v>
      </c>
      <c r="AT49" s="18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3" t="s">
        <v>36</v>
      </c>
      <c r="L50" s="3" t="str">
        <f>IF(E14= "Vyplň údaj","",E14)</f>
        <v/>
      </c>
      <c r="AI50" s="23" t="s">
        <v>43</v>
      </c>
      <c r="AM50" s="180" t="str">
        <f>IF(E20="","",E20)</f>
        <v>PK SSZ Obrdlík, s.r.o.</v>
      </c>
      <c r="AN50" s="181"/>
      <c r="AO50" s="181"/>
      <c r="AP50" s="181"/>
      <c r="AR50" s="29"/>
      <c r="AS50" s="184"/>
      <c r="AT50" s="185"/>
      <c r="BD50" s="50"/>
    </row>
    <row r="51" spans="1:91" s="1" customFormat="1" ht="10.9" customHeight="1">
      <c r="B51" s="29"/>
      <c r="AR51" s="29"/>
      <c r="AS51" s="184"/>
      <c r="AT51" s="185"/>
      <c r="BD51" s="50"/>
    </row>
    <row r="52" spans="1:91" s="1" customFormat="1" ht="29.25" customHeight="1">
      <c r="B52" s="29"/>
      <c r="C52" s="186" t="s">
        <v>61</v>
      </c>
      <c r="D52" s="187"/>
      <c r="E52" s="187"/>
      <c r="F52" s="187"/>
      <c r="G52" s="187"/>
      <c r="H52" s="51"/>
      <c r="I52" s="188" t="s">
        <v>62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63</v>
      </c>
      <c r="AH52" s="187"/>
      <c r="AI52" s="187"/>
      <c r="AJ52" s="187"/>
      <c r="AK52" s="187"/>
      <c r="AL52" s="187"/>
      <c r="AM52" s="187"/>
      <c r="AN52" s="188" t="s">
        <v>64</v>
      </c>
      <c r="AO52" s="187"/>
      <c r="AP52" s="187"/>
      <c r="AQ52" s="52" t="s">
        <v>65</v>
      </c>
      <c r="AR52" s="29"/>
      <c r="AS52" s="53" t="s">
        <v>66</v>
      </c>
      <c r="AT52" s="54" t="s">
        <v>67</v>
      </c>
      <c r="AU52" s="54" t="s">
        <v>68</v>
      </c>
      <c r="AV52" s="54" t="s">
        <v>69</v>
      </c>
      <c r="AW52" s="54" t="s">
        <v>70</v>
      </c>
      <c r="AX52" s="54" t="s">
        <v>71</v>
      </c>
      <c r="AY52" s="54" t="s">
        <v>72</v>
      </c>
      <c r="AZ52" s="54" t="s">
        <v>73</v>
      </c>
      <c r="BA52" s="54" t="s">
        <v>74</v>
      </c>
      <c r="BB52" s="54" t="s">
        <v>75</v>
      </c>
      <c r="BC52" s="54" t="s">
        <v>76</v>
      </c>
      <c r="BD52" s="55" t="s">
        <v>77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78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193">
        <f>ROUND(SUM(AG55:AG56),2)</f>
        <v>0</v>
      </c>
      <c r="AH54" s="193"/>
      <c r="AI54" s="193"/>
      <c r="AJ54" s="193"/>
      <c r="AK54" s="193"/>
      <c r="AL54" s="193"/>
      <c r="AM54" s="193"/>
      <c r="AN54" s="194">
        <f>SUM(AG54,AT54)</f>
        <v>0</v>
      </c>
      <c r="AO54" s="194"/>
      <c r="AP54" s="194"/>
      <c r="AQ54" s="61" t="s">
        <v>79</v>
      </c>
      <c r="AR54" s="57"/>
      <c r="AS54" s="62">
        <f>ROUND(SUM(AS55:AS56),2)</f>
        <v>0</v>
      </c>
      <c r="AT54" s="63">
        <f>ROUND(SUM(AV54:AW54),2)</f>
        <v>0</v>
      </c>
      <c r="AU54" s="64">
        <f>ROUND(SUM(AU55:AU56),5)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ROUND(SUM(AZ55:AZ56),2)</f>
        <v>0</v>
      </c>
      <c r="BA54" s="63">
        <f>ROUND(SUM(BA55:BA56),2)</f>
        <v>0</v>
      </c>
      <c r="BB54" s="63">
        <f>ROUND(SUM(BB55:BB56),2)</f>
        <v>0</v>
      </c>
      <c r="BC54" s="63">
        <f>ROUND(SUM(BC55:BC56),2)</f>
        <v>0</v>
      </c>
      <c r="BD54" s="65">
        <f>ROUND(SUM(BD55:BD56),2)</f>
        <v>0</v>
      </c>
      <c r="BS54" s="66" t="s">
        <v>80</v>
      </c>
      <c r="BT54" s="66" t="s">
        <v>81</v>
      </c>
      <c r="BU54" s="67" t="s">
        <v>82</v>
      </c>
      <c r="BV54" s="66" t="s">
        <v>83</v>
      </c>
      <c r="BW54" s="66" t="s">
        <v>5</v>
      </c>
      <c r="BX54" s="66" t="s">
        <v>84</v>
      </c>
      <c r="CL54" s="66" t="s">
        <v>19</v>
      </c>
    </row>
    <row r="55" spans="1:91" s="6" customFormat="1" ht="37.5" customHeight="1">
      <c r="A55" s="68" t="s">
        <v>85</v>
      </c>
      <c r="B55" s="69"/>
      <c r="C55" s="70"/>
      <c r="D55" s="192" t="s">
        <v>86</v>
      </c>
      <c r="E55" s="192"/>
      <c r="F55" s="192"/>
      <c r="G55" s="192"/>
      <c r="H55" s="192"/>
      <c r="I55" s="71"/>
      <c r="J55" s="192" t="s">
        <v>17</v>
      </c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0">
        <f>'PS462 - Oprava HDPE trube...'!J30</f>
        <v>0</v>
      </c>
      <c r="AH55" s="191"/>
      <c r="AI55" s="191"/>
      <c r="AJ55" s="191"/>
      <c r="AK55" s="191"/>
      <c r="AL55" s="191"/>
      <c r="AM55" s="191"/>
      <c r="AN55" s="190">
        <f>SUM(AG55,AT55)</f>
        <v>0</v>
      </c>
      <c r="AO55" s="191"/>
      <c r="AP55" s="191"/>
      <c r="AQ55" s="72" t="s">
        <v>87</v>
      </c>
      <c r="AR55" s="69"/>
      <c r="AS55" s="73">
        <v>0</v>
      </c>
      <c r="AT55" s="74">
        <f>ROUND(SUM(AV55:AW55),2)</f>
        <v>0</v>
      </c>
      <c r="AU55" s="75">
        <f>'PS462 - Oprava HDPE trube...'!P89</f>
        <v>0</v>
      </c>
      <c r="AV55" s="74">
        <f>'PS462 - Oprava HDPE trube...'!J33</f>
        <v>0</v>
      </c>
      <c r="AW55" s="74">
        <f>'PS462 - Oprava HDPE trube...'!J34</f>
        <v>0</v>
      </c>
      <c r="AX55" s="74">
        <f>'PS462 - Oprava HDPE trube...'!J35</f>
        <v>0</v>
      </c>
      <c r="AY55" s="74">
        <f>'PS462 - Oprava HDPE trube...'!J36</f>
        <v>0</v>
      </c>
      <c r="AZ55" s="74">
        <f>'PS462 - Oprava HDPE trube...'!F33</f>
        <v>0</v>
      </c>
      <c r="BA55" s="74">
        <f>'PS462 - Oprava HDPE trube...'!F34</f>
        <v>0</v>
      </c>
      <c r="BB55" s="74">
        <f>'PS462 - Oprava HDPE trube...'!F35</f>
        <v>0</v>
      </c>
      <c r="BC55" s="74">
        <f>'PS462 - Oprava HDPE trube...'!F36</f>
        <v>0</v>
      </c>
      <c r="BD55" s="76">
        <f>'PS462 - Oprava HDPE trube...'!F37</f>
        <v>0</v>
      </c>
      <c r="BT55" s="77" t="s">
        <v>88</v>
      </c>
      <c r="BV55" s="77" t="s">
        <v>83</v>
      </c>
      <c r="BW55" s="77" t="s">
        <v>89</v>
      </c>
      <c r="BX55" s="77" t="s">
        <v>5</v>
      </c>
      <c r="CL55" s="77" t="s">
        <v>19</v>
      </c>
      <c r="CM55" s="77" t="s">
        <v>90</v>
      </c>
    </row>
    <row r="56" spans="1:91" s="6" customFormat="1" ht="16.5" customHeight="1">
      <c r="A56" s="68" t="s">
        <v>85</v>
      </c>
      <c r="B56" s="69"/>
      <c r="C56" s="70"/>
      <c r="D56" s="192" t="s">
        <v>91</v>
      </c>
      <c r="E56" s="192"/>
      <c r="F56" s="192"/>
      <c r="G56" s="192"/>
      <c r="H56" s="192"/>
      <c r="I56" s="71"/>
      <c r="J56" s="192" t="s">
        <v>92</v>
      </c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0">
        <f>'VRN - Vedlejší  a ostatní...'!J30</f>
        <v>0</v>
      </c>
      <c r="AH56" s="191"/>
      <c r="AI56" s="191"/>
      <c r="AJ56" s="191"/>
      <c r="AK56" s="191"/>
      <c r="AL56" s="191"/>
      <c r="AM56" s="191"/>
      <c r="AN56" s="190">
        <f>SUM(AG56,AT56)</f>
        <v>0</v>
      </c>
      <c r="AO56" s="191"/>
      <c r="AP56" s="191"/>
      <c r="AQ56" s="72" t="s">
        <v>93</v>
      </c>
      <c r="AR56" s="69"/>
      <c r="AS56" s="78">
        <v>0</v>
      </c>
      <c r="AT56" s="79">
        <f>ROUND(SUM(AV56:AW56),2)</f>
        <v>0</v>
      </c>
      <c r="AU56" s="80">
        <f>'VRN - Vedlejší  a ostatní...'!P82</f>
        <v>0</v>
      </c>
      <c r="AV56" s="79">
        <f>'VRN - Vedlejší  a ostatní...'!J33</f>
        <v>0</v>
      </c>
      <c r="AW56" s="79">
        <f>'VRN - Vedlejší  a ostatní...'!J34</f>
        <v>0</v>
      </c>
      <c r="AX56" s="79">
        <f>'VRN - Vedlejší  a ostatní...'!J35</f>
        <v>0</v>
      </c>
      <c r="AY56" s="79">
        <f>'VRN - Vedlejší  a ostatní...'!J36</f>
        <v>0</v>
      </c>
      <c r="AZ56" s="79">
        <f>'VRN - Vedlejší  a ostatní...'!F33</f>
        <v>0</v>
      </c>
      <c r="BA56" s="79">
        <f>'VRN - Vedlejší  a ostatní...'!F34</f>
        <v>0</v>
      </c>
      <c r="BB56" s="79">
        <f>'VRN - Vedlejší  a ostatní...'!F35</f>
        <v>0</v>
      </c>
      <c r="BC56" s="79">
        <f>'VRN - Vedlejší  a ostatní...'!F36</f>
        <v>0</v>
      </c>
      <c r="BD56" s="81">
        <f>'VRN - Vedlejší  a ostatní...'!F37</f>
        <v>0</v>
      </c>
      <c r="BT56" s="77" t="s">
        <v>88</v>
      </c>
      <c r="BV56" s="77" t="s">
        <v>83</v>
      </c>
      <c r="BW56" s="77" t="s">
        <v>94</v>
      </c>
      <c r="BX56" s="77" t="s">
        <v>5</v>
      </c>
      <c r="CL56" s="77" t="s">
        <v>19</v>
      </c>
      <c r="CM56" s="77" t="s">
        <v>90</v>
      </c>
    </row>
    <row r="57" spans="1:91" s="1" customFormat="1" ht="30" customHeight="1">
      <c r="B57" s="29"/>
      <c r="AR57" s="29"/>
    </row>
    <row r="58" spans="1:91" s="1" customFormat="1" ht="6.95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29"/>
    </row>
  </sheetData>
  <sheetProtection algorithmName="SHA-512" hashValue="0WfSUyzSqthxQ55qs547WVXyOhA1/WLGEjU2Mgb1DgXjAb6LH9Ulo7ifCNs0eDF8Mcr5TelIqiD+08koAuRtyw==" saltValue="KQwp4VVe8Ykv/xf+bfy5WLimnrFsySfQ4cZSOdmds1jho0ST9tmuT9nR8zd4WHbh1EI/gr2T0Rxuv6KdkWgHw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462 - Oprava HDPE trube...'!C2" display="/" xr:uid="{00000000-0004-0000-0000-000000000000}"/>
    <hyperlink ref="A56" location="'VRN - Vedlejší  a ostatní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89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90</v>
      </c>
    </row>
    <row r="4" spans="2:46" ht="24.95" customHeight="1">
      <c r="B4" s="16"/>
      <c r="D4" s="17" t="s">
        <v>95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5" t="str">
        <f>'Rekapitulace stavby'!K6</f>
        <v>Oprava HDPE trubek a doplnění optických vláken mezi BKOM a SSZ 1.30</v>
      </c>
      <c r="F7" s="196"/>
      <c r="G7" s="196"/>
      <c r="H7" s="196"/>
      <c r="L7" s="16"/>
    </row>
    <row r="8" spans="2:46" s="1" customFormat="1" ht="12" customHeight="1">
      <c r="B8" s="29"/>
      <c r="D8" s="23" t="s">
        <v>96</v>
      </c>
      <c r="L8" s="29"/>
    </row>
    <row r="9" spans="2:46" s="1" customFormat="1" ht="30" customHeight="1">
      <c r="B9" s="29"/>
      <c r="E9" s="177" t="s">
        <v>97</v>
      </c>
      <c r="F9" s="197"/>
      <c r="G9" s="197"/>
      <c r="H9" s="197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3" t="s">
        <v>18</v>
      </c>
      <c r="F11" s="21" t="s">
        <v>19</v>
      </c>
      <c r="I11" s="23" t="s">
        <v>20</v>
      </c>
      <c r="J11" s="21" t="s">
        <v>21</v>
      </c>
      <c r="L11" s="29"/>
    </row>
    <row r="12" spans="2:46" s="1" customFormat="1" ht="12" customHeight="1">
      <c r="B12" s="29"/>
      <c r="D12" s="23" t="s">
        <v>22</v>
      </c>
      <c r="F12" s="21" t="s">
        <v>23</v>
      </c>
      <c r="I12" s="23" t="s">
        <v>24</v>
      </c>
      <c r="J12" s="46" t="str">
        <f>'Rekapitulace stavby'!AN8</f>
        <v>11. 2. 2025</v>
      </c>
      <c r="L12" s="29"/>
    </row>
    <row r="13" spans="2:46" s="1" customFormat="1" ht="21.75" customHeight="1">
      <c r="B13" s="29"/>
      <c r="D13" s="20" t="s">
        <v>26</v>
      </c>
      <c r="F13" s="25" t="s">
        <v>27</v>
      </c>
      <c r="I13" s="20" t="s">
        <v>28</v>
      </c>
      <c r="J13" s="25" t="s">
        <v>29</v>
      </c>
      <c r="L13" s="29"/>
    </row>
    <row r="14" spans="2:46" s="1" customFormat="1" ht="12" customHeight="1">
      <c r="B14" s="29"/>
      <c r="D14" s="23" t="s">
        <v>30</v>
      </c>
      <c r="I14" s="23" t="s">
        <v>31</v>
      </c>
      <c r="J14" s="21" t="s">
        <v>32</v>
      </c>
      <c r="L14" s="29"/>
    </row>
    <row r="15" spans="2:46" s="1" customFormat="1" ht="18" customHeight="1">
      <c r="B15" s="29"/>
      <c r="E15" s="21" t="s">
        <v>33</v>
      </c>
      <c r="I15" s="23" t="s">
        <v>34</v>
      </c>
      <c r="J15" s="21" t="s">
        <v>35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3" t="s">
        <v>36</v>
      </c>
      <c r="I17" s="23" t="s">
        <v>31</v>
      </c>
      <c r="J17" s="24" t="str">
        <f>'Rekapitulace stavby'!AN13</f>
        <v>Vyplň údaj</v>
      </c>
      <c r="L17" s="29"/>
    </row>
    <row r="18" spans="2:12" s="1" customFormat="1" ht="18" customHeight="1">
      <c r="B18" s="29"/>
      <c r="E18" s="198" t="str">
        <f>'Rekapitulace stavby'!E14</f>
        <v>Vyplň údaj</v>
      </c>
      <c r="F18" s="161"/>
      <c r="G18" s="161"/>
      <c r="H18" s="161"/>
      <c r="I18" s="23" t="s">
        <v>34</v>
      </c>
      <c r="J18" s="24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3" t="s">
        <v>38</v>
      </c>
      <c r="I20" s="23" t="s">
        <v>31</v>
      </c>
      <c r="J20" s="21" t="s">
        <v>39</v>
      </c>
      <c r="L20" s="29"/>
    </row>
    <row r="21" spans="2:12" s="1" customFormat="1" ht="18" customHeight="1">
      <c r="B21" s="29"/>
      <c r="E21" s="21" t="s">
        <v>40</v>
      </c>
      <c r="I21" s="23" t="s">
        <v>34</v>
      </c>
      <c r="J21" s="21" t="s">
        <v>41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3" t="s">
        <v>43</v>
      </c>
      <c r="I23" s="23" t="s">
        <v>31</v>
      </c>
      <c r="J23" s="21" t="s">
        <v>39</v>
      </c>
      <c r="L23" s="29"/>
    </row>
    <row r="24" spans="2:12" s="1" customFormat="1" ht="18" customHeight="1">
      <c r="B24" s="29"/>
      <c r="E24" s="21" t="s">
        <v>40</v>
      </c>
      <c r="I24" s="23" t="s">
        <v>34</v>
      </c>
      <c r="J24" s="21" t="s">
        <v>41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3" t="s">
        <v>44</v>
      </c>
      <c r="L26" s="29"/>
    </row>
    <row r="27" spans="2:12" s="7" customFormat="1" ht="16.5" customHeight="1">
      <c r="B27" s="83"/>
      <c r="E27" s="166" t="s">
        <v>79</v>
      </c>
      <c r="F27" s="166"/>
      <c r="G27" s="166"/>
      <c r="H27" s="166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46</v>
      </c>
      <c r="J30" s="60">
        <f>ROUND(J89,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48</v>
      </c>
      <c r="I32" s="32" t="s">
        <v>47</v>
      </c>
      <c r="J32" s="32" t="s">
        <v>49</v>
      </c>
      <c r="L32" s="29"/>
    </row>
    <row r="33" spans="2:12" s="1" customFormat="1" ht="14.45" customHeight="1">
      <c r="B33" s="29"/>
      <c r="D33" s="49" t="s">
        <v>50</v>
      </c>
      <c r="E33" s="23" t="s">
        <v>51</v>
      </c>
      <c r="F33" s="85">
        <f>ROUND((SUM(BE89:BE172)),  2)</f>
        <v>0</v>
      </c>
      <c r="I33" s="86">
        <v>0.21</v>
      </c>
      <c r="J33" s="85">
        <f>ROUND(((SUM(BE89:BE172))*I33),  2)</f>
        <v>0</v>
      </c>
      <c r="L33" s="29"/>
    </row>
    <row r="34" spans="2:12" s="1" customFormat="1" ht="14.45" customHeight="1">
      <c r="B34" s="29"/>
      <c r="E34" s="23" t="s">
        <v>52</v>
      </c>
      <c r="F34" s="85">
        <f>ROUND((SUM(BF89:BF172)),  2)</f>
        <v>0</v>
      </c>
      <c r="I34" s="86">
        <v>0.12</v>
      </c>
      <c r="J34" s="85">
        <f>ROUND(((SUM(BF89:BF172))*I34),  2)</f>
        <v>0</v>
      </c>
      <c r="L34" s="29"/>
    </row>
    <row r="35" spans="2:12" s="1" customFormat="1" ht="14.45" hidden="1" customHeight="1">
      <c r="B35" s="29"/>
      <c r="E35" s="23" t="s">
        <v>53</v>
      </c>
      <c r="F35" s="85">
        <f>ROUND((SUM(BG89:BG172)),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3" t="s">
        <v>54</v>
      </c>
      <c r="F36" s="85">
        <f>ROUND((SUM(BH89:BH172)),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3" t="s">
        <v>55</v>
      </c>
      <c r="F37" s="85">
        <f>ROUND((SUM(BI89:BI172)),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56</v>
      </c>
      <c r="E39" s="51"/>
      <c r="F39" s="51"/>
      <c r="G39" s="89" t="s">
        <v>57</v>
      </c>
      <c r="H39" s="90" t="s">
        <v>58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7" t="s">
        <v>98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3" t="s">
        <v>16</v>
      </c>
      <c r="L47" s="29"/>
    </row>
    <row r="48" spans="2:12" s="1" customFormat="1" ht="26.25" customHeight="1">
      <c r="B48" s="29"/>
      <c r="E48" s="195" t="str">
        <f>E7</f>
        <v>Oprava HDPE trubek a doplnění optických vláken mezi BKOM a SSZ 1.30</v>
      </c>
      <c r="F48" s="196"/>
      <c r="G48" s="196"/>
      <c r="H48" s="196"/>
      <c r="L48" s="29"/>
    </row>
    <row r="49" spans="2:47" s="1" customFormat="1" ht="12" customHeight="1">
      <c r="B49" s="29"/>
      <c r="C49" s="23" t="s">
        <v>96</v>
      </c>
      <c r="L49" s="29"/>
    </row>
    <row r="50" spans="2:47" s="1" customFormat="1" ht="30" customHeight="1">
      <c r="B50" s="29"/>
      <c r="E50" s="177" t="str">
        <f>E9</f>
        <v>PS462 - Oprava HDPE trubek a doplnění optických vláken mezi BKOM a SSZ 1.30</v>
      </c>
      <c r="F50" s="197"/>
      <c r="G50" s="197"/>
      <c r="H50" s="197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3" t="s">
        <v>22</v>
      </c>
      <c r="F52" s="21" t="str">
        <f>F12</f>
        <v>Brno - střed</v>
      </c>
      <c r="I52" s="23" t="s">
        <v>24</v>
      </c>
      <c r="J52" s="46" t="str">
        <f>IF(J12="","",J12)</f>
        <v>11. 2. 2025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3" t="s">
        <v>30</v>
      </c>
      <c r="F54" s="21" t="str">
        <f>E15</f>
        <v>Brněnské komunikace, a.s.</v>
      </c>
      <c r="I54" s="23" t="s">
        <v>38</v>
      </c>
      <c r="J54" s="27" t="str">
        <f>E21</f>
        <v>PK SSZ Obrdlík, s.r.o.</v>
      </c>
      <c r="L54" s="29"/>
    </row>
    <row r="55" spans="2:47" s="1" customFormat="1" ht="25.7" customHeight="1">
      <c r="B55" s="29"/>
      <c r="C55" s="23" t="s">
        <v>36</v>
      </c>
      <c r="F55" s="21" t="str">
        <f>IF(E18="","",E18)</f>
        <v>Vyplň údaj</v>
      </c>
      <c r="I55" s="23" t="s">
        <v>43</v>
      </c>
      <c r="J55" s="27" t="str">
        <f>E24</f>
        <v>PK SSZ Obrdlík,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99</v>
      </c>
      <c r="D57" s="87"/>
      <c r="E57" s="87"/>
      <c r="F57" s="87"/>
      <c r="G57" s="87"/>
      <c r="H57" s="87"/>
      <c r="I57" s="87"/>
      <c r="J57" s="94" t="s">
        <v>100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78</v>
      </c>
      <c r="J59" s="60">
        <f>J89</f>
        <v>0</v>
      </c>
      <c r="L59" s="29"/>
      <c r="AU59" s="13" t="s">
        <v>101</v>
      </c>
    </row>
    <row r="60" spans="2:47" s="8" customFormat="1" ht="24.95" customHeight="1">
      <c r="B60" s="96"/>
      <c r="D60" s="97" t="s">
        <v>102</v>
      </c>
      <c r="E60" s="98"/>
      <c r="F60" s="98"/>
      <c r="G60" s="98"/>
      <c r="H60" s="98"/>
      <c r="I60" s="98"/>
      <c r="J60" s="99">
        <f>J90</f>
        <v>0</v>
      </c>
      <c r="L60" s="96"/>
    </row>
    <row r="61" spans="2:47" s="9" customFormat="1" ht="19.899999999999999" customHeight="1">
      <c r="B61" s="100"/>
      <c r="D61" s="101" t="s">
        <v>103</v>
      </c>
      <c r="E61" s="102"/>
      <c r="F61" s="102"/>
      <c r="G61" s="102"/>
      <c r="H61" s="102"/>
      <c r="I61" s="102"/>
      <c r="J61" s="103">
        <f>J91</f>
        <v>0</v>
      </c>
      <c r="L61" s="100"/>
    </row>
    <row r="62" spans="2:47" s="9" customFormat="1" ht="19.899999999999999" customHeight="1">
      <c r="B62" s="100"/>
      <c r="D62" s="101" t="s">
        <v>104</v>
      </c>
      <c r="E62" s="102"/>
      <c r="F62" s="102"/>
      <c r="G62" s="102"/>
      <c r="H62" s="102"/>
      <c r="I62" s="102"/>
      <c r="J62" s="103">
        <f>J94</f>
        <v>0</v>
      </c>
      <c r="L62" s="100"/>
    </row>
    <row r="63" spans="2:47" s="9" customFormat="1" ht="19.899999999999999" customHeight="1">
      <c r="B63" s="100"/>
      <c r="D63" s="101" t="s">
        <v>105</v>
      </c>
      <c r="E63" s="102"/>
      <c r="F63" s="102"/>
      <c r="G63" s="102"/>
      <c r="H63" s="102"/>
      <c r="I63" s="102"/>
      <c r="J63" s="103">
        <f>J99</f>
        <v>0</v>
      </c>
      <c r="L63" s="100"/>
    </row>
    <row r="64" spans="2:47" s="9" customFormat="1" ht="14.85" customHeight="1">
      <c r="B64" s="100"/>
      <c r="D64" s="101" t="s">
        <v>106</v>
      </c>
      <c r="E64" s="102"/>
      <c r="F64" s="102"/>
      <c r="G64" s="102"/>
      <c r="H64" s="102"/>
      <c r="I64" s="102"/>
      <c r="J64" s="103">
        <f>J102</f>
        <v>0</v>
      </c>
      <c r="L64" s="100"/>
    </row>
    <row r="65" spans="2:12" s="8" customFormat="1" ht="24.95" customHeight="1">
      <c r="B65" s="96"/>
      <c r="D65" s="97" t="s">
        <v>107</v>
      </c>
      <c r="E65" s="98"/>
      <c r="F65" s="98"/>
      <c r="G65" s="98"/>
      <c r="H65" s="98"/>
      <c r="I65" s="98"/>
      <c r="J65" s="99">
        <f>J105</f>
        <v>0</v>
      </c>
      <c r="L65" s="96"/>
    </row>
    <row r="66" spans="2:12" s="9" customFormat="1" ht="19.899999999999999" customHeight="1">
      <c r="B66" s="100"/>
      <c r="D66" s="101" t="s">
        <v>108</v>
      </c>
      <c r="E66" s="102"/>
      <c r="F66" s="102"/>
      <c r="G66" s="102"/>
      <c r="H66" s="102"/>
      <c r="I66" s="102"/>
      <c r="J66" s="103">
        <f>J106</f>
        <v>0</v>
      </c>
      <c r="L66" s="100"/>
    </row>
    <row r="67" spans="2:12" s="8" customFormat="1" ht="24.95" customHeight="1">
      <c r="B67" s="96"/>
      <c r="D67" s="97" t="s">
        <v>109</v>
      </c>
      <c r="E67" s="98"/>
      <c r="F67" s="98"/>
      <c r="G67" s="98"/>
      <c r="H67" s="98"/>
      <c r="I67" s="98"/>
      <c r="J67" s="99">
        <f>J134</f>
        <v>0</v>
      </c>
      <c r="L67" s="96"/>
    </row>
    <row r="68" spans="2:12" s="9" customFormat="1" ht="19.899999999999999" customHeight="1">
      <c r="B68" s="100"/>
      <c r="D68" s="101" t="s">
        <v>110</v>
      </c>
      <c r="E68" s="102"/>
      <c r="F68" s="102"/>
      <c r="G68" s="102"/>
      <c r="H68" s="102"/>
      <c r="I68" s="102"/>
      <c r="J68" s="103">
        <f>J135</f>
        <v>0</v>
      </c>
      <c r="L68" s="100"/>
    </row>
    <row r="69" spans="2:12" s="9" customFormat="1" ht="19.899999999999999" customHeight="1">
      <c r="B69" s="100"/>
      <c r="D69" s="101" t="s">
        <v>111</v>
      </c>
      <c r="E69" s="102"/>
      <c r="F69" s="102"/>
      <c r="G69" s="102"/>
      <c r="H69" s="102"/>
      <c r="I69" s="102"/>
      <c r="J69" s="103">
        <f>J157</f>
        <v>0</v>
      </c>
      <c r="L69" s="100"/>
    </row>
    <row r="70" spans="2:12" s="1" customFormat="1" ht="21.75" customHeight="1">
      <c r="B70" s="29"/>
      <c r="L70" s="29"/>
    </row>
    <row r="71" spans="2:12" s="1" customFormat="1" ht="6.95" customHeight="1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29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29"/>
    </row>
    <row r="76" spans="2:12" s="1" customFormat="1" ht="24.95" customHeight="1">
      <c r="B76" s="29"/>
      <c r="C76" s="17" t="s">
        <v>112</v>
      </c>
      <c r="L76" s="29"/>
    </row>
    <row r="77" spans="2:12" s="1" customFormat="1" ht="6.95" customHeight="1">
      <c r="B77" s="29"/>
      <c r="L77" s="29"/>
    </row>
    <row r="78" spans="2:12" s="1" customFormat="1" ht="12" customHeight="1">
      <c r="B78" s="29"/>
      <c r="C78" s="23" t="s">
        <v>16</v>
      </c>
      <c r="L78" s="29"/>
    </row>
    <row r="79" spans="2:12" s="1" customFormat="1" ht="26.25" customHeight="1">
      <c r="B79" s="29"/>
      <c r="E79" s="195" t="str">
        <f>E7</f>
        <v>Oprava HDPE trubek a doplnění optických vláken mezi BKOM a SSZ 1.30</v>
      </c>
      <c r="F79" s="196"/>
      <c r="G79" s="196"/>
      <c r="H79" s="196"/>
      <c r="L79" s="29"/>
    </row>
    <row r="80" spans="2:12" s="1" customFormat="1" ht="12" customHeight="1">
      <c r="B80" s="29"/>
      <c r="C80" s="23" t="s">
        <v>96</v>
      </c>
      <c r="L80" s="29"/>
    </row>
    <row r="81" spans="2:65" s="1" customFormat="1" ht="30" customHeight="1">
      <c r="B81" s="29"/>
      <c r="E81" s="177" t="str">
        <f>E9</f>
        <v>PS462 - Oprava HDPE trubek a doplnění optických vláken mezi BKOM a SSZ 1.30</v>
      </c>
      <c r="F81" s="197"/>
      <c r="G81" s="197"/>
      <c r="H81" s="197"/>
      <c r="L81" s="29"/>
    </row>
    <row r="82" spans="2:65" s="1" customFormat="1" ht="6.95" customHeight="1">
      <c r="B82" s="29"/>
      <c r="L82" s="29"/>
    </row>
    <row r="83" spans="2:65" s="1" customFormat="1" ht="12" customHeight="1">
      <c r="B83" s="29"/>
      <c r="C83" s="23" t="s">
        <v>22</v>
      </c>
      <c r="F83" s="21" t="str">
        <f>F12</f>
        <v>Brno - střed</v>
      </c>
      <c r="I83" s="23" t="s">
        <v>24</v>
      </c>
      <c r="J83" s="46" t="str">
        <f>IF(J12="","",J12)</f>
        <v>11. 2. 2025</v>
      </c>
      <c r="L83" s="29"/>
    </row>
    <row r="84" spans="2:65" s="1" customFormat="1" ht="6.95" customHeight="1">
      <c r="B84" s="29"/>
      <c r="L84" s="29"/>
    </row>
    <row r="85" spans="2:65" s="1" customFormat="1" ht="25.7" customHeight="1">
      <c r="B85" s="29"/>
      <c r="C85" s="23" t="s">
        <v>30</v>
      </c>
      <c r="F85" s="21" t="str">
        <f>E15</f>
        <v>Brněnské komunikace, a.s.</v>
      </c>
      <c r="I85" s="23" t="s">
        <v>38</v>
      </c>
      <c r="J85" s="27" t="str">
        <f>E21</f>
        <v>PK SSZ Obrdlík, s.r.o.</v>
      </c>
      <c r="L85" s="29"/>
    </row>
    <row r="86" spans="2:65" s="1" customFormat="1" ht="25.7" customHeight="1">
      <c r="B86" s="29"/>
      <c r="C86" s="23" t="s">
        <v>36</v>
      </c>
      <c r="F86" s="21" t="str">
        <f>IF(E18="","",E18)</f>
        <v>Vyplň údaj</v>
      </c>
      <c r="I86" s="23" t="s">
        <v>43</v>
      </c>
      <c r="J86" s="27" t="str">
        <f>E24</f>
        <v>PK SSZ Obrdlík, s.r.o.</v>
      </c>
      <c r="L86" s="29"/>
    </row>
    <row r="87" spans="2:65" s="1" customFormat="1" ht="10.35" customHeight="1">
      <c r="B87" s="29"/>
      <c r="L87" s="29"/>
    </row>
    <row r="88" spans="2:65" s="10" customFormat="1" ht="29.25" customHeight="1">
      <c r="B88" s="104"/>
      <c r="C88" s="105" t="s">
        <v>113</v>
      </c>
      <c r="D88" s="106" t="s">
        <v>65</v>
      </c>
      <c r="E88" s="106" t="s">
        <v>61</v>
      </c>
      <c r="F88" s="106" t="s">
        <v>62</v>
      </c>
      <c r="G88" s="106" t="s">
        <v>114</v>
      </c>
      <c r="H88" s="106" t="s">
        <v>115</v>
      </c>
      <c r="I88" s="106" t="s">
        <v>116</v>
      </c>
      <c r="J88" s="106" t="s">
        <v>100</v>
      </c>
      <c r="K88" s="107" t="s">
        <v>117</v>
      </c>
      <c r="L88" s="104"/>
      <c r="M88" s="53" t="s">
        <v>79</v>
      </c>
      <c r="N88" s="54" t="s">
        <v>50</v>
      </c>
      <c r="O88" s="54" t="s">
        <v>118</v>
      </c>
      <c r="P88" s="54" t="s">
        <v>119</v>
      </c>
      <c r="Q88" s="54" t="s">
        <v>120</v>
      </c>
      <c r="R88" s="54" t="s">
        <v>121</v>
      </c>
      <c r="S88" s="54" t="s">
        <v>122</v>
      </c>
      <c r="T88" s="55" t="s">
        <v>123</v>
      </c>
    </row>
    <row r="89" spans="2:65" s="1" customFormat="1" ht="22.9" customHeight="1">
      <c r="B89" s="29"/>
      <c r="C89" s="58" t="s">
        <v>124</v>
      </c>
      <c r="J89" s="108">
        <f>BK89</f>
        <v>0</v>
      </c>
      <c r="L89" s="29"/>
      <c r="M89" s="56"/>
      <c r="N89" s="47"/>
      <c r="O89" s="47"/>
      <c r="P89" s="109">
        <f>P90+P105+P134</f>
        <v>0</v>
      </c>
      <c r="Q89" s="47"/>
      <c r="R89" s="109">
        <f>R90+R105+R134</f>
        <v>0.91126249999999986</v>
      </c>
      <c r="S89" s="47"/>
      <c r="T89" s="110">
        <f>T90+T105+T134</f>
        <v>0.52</v>
      </c>
      <c r="AT89" s="13" t="s">
        <v>80</v>
      </c>
      <c r="AU89" s="13" t="s">
        <v>101</v>
      </c>
      <c r="BK89" s="111">
        <f>BK90+BK105+BK134</f>
        <v>0</v>
      </c>
    </row>
    <row r="90" spans="2:65" s="11" customFormat="1" ht="25.9" customHeight="1">
      <c r="B90" s="112"/>
      <c r="D90" s="113" t="s">
        <v>80</v>
      </c>
      <c r="E90" s="114" t="s">
        <v>125</v>
      </c>
      <c r="F90" s="114" t="s">
        <v>126</v>
      </c>
      <c r="I90" s="115"/>
      <c r="J90" s="116">
        <f>BK90</f>
        <v>0</v>
      </c>
      <c r="L90" s="112"/>
      <c r="M90" s="117"/>
      <c r="P90" s="118">
        <f>P91+P94+P99</f>
        <v>0</v>
      </c>
      <c r="R90" s="118">
        <f>R91+R94+R99</f>
        <v>0.86843999999999988</v>
      </c>
      <c r="T90" s="119">
        <f>T91+T94+T99</f>
        <v>0.52</v>
      </c>
      <c r="AR90" s="113" t="s">
        <v>88</v>
      </c>
      <c r="AT90" s="120" t="s">
        <v>80</v>
      </c>
      <c r="AU90" s="120" t="s">
        <v>81</v>
      </c>
      <c r="AY90" s="113" t="s">
        <v>127</v>
      </c>
      <c r="BK90" s="121">
        <f>BK91+BK94+BK99</f>
        <v>0</v>
      </c>
    </row>
    <row r="91" spans="2:65" s="11" customFormat="1" ht="22.9" customHeight="1">
      <c r="B91" s="112"/>
      <c r="D91" s="113" t="s">
        <v>80</v>
      </c>
      <c r="E91" s="122" t="s">
        <v>88</v>
      </c>
      <c r="F91" s="122" t="s">
        <v>128</v>
      </c>
      <c r="I91" s="115"/>
      <c r="J91" s="123">
        <f>BK91</f>
        <v>0</v>
      </c>
      <c r="L91" s="112"/>
      <c r="M91" s="117"/>
      <c r="P91" s="118">
        <f>SUM(P92:P93)</f>
        <v>0</v>
      </c>
      <c r="R91" s="118">
        <f>SUM(R92:R93)</f>
        <v>0</v>
      </c>
      <c r="T91" s="119">
        <f>SUM(T92:T93)</f>
        <v>0.52</v>
      </c>
      <c r="AR91" s="113" t="s">
        <v>88</v>
      </c>
      <c r="AT91" s="120" t="s">
        <v>80</v>
      </c>
      <c r="AU91" s="120" t="s">
        <v>88</v>
      </c>
      <c r="AY91" s="113" t="s">
        <v>127</v>
      </c>
      <c r="BK91" s="121">
        <f>SUM(BK92:BK93)</f>
        <v>0</v>
      </c>
    </row>
    <row r="92" spans="2:65" s="1" customFormat="1" ht="62.65" customHeight="1">
      <c r="B92" s="29"/>
      <c r="C92" s="124" t="s">
        <v>88</v>
      </c>
      <c r="D92" s="124" t="s">
        <v>129</v>
      </c>
      <c r="E92" s="125" t="s">
        <v>130</v>
      </c>
      <c r="F92" s="126" t="s">
        <v>131</v>
      </c>
      <c r="G92" s="127" t="s">
        <v>132</v>
      </c>
      <c r="H92" s="128">
        <v>2</v>
      </c>
      <c r="I92" s="129"/>
      <c r="J92" s="130">
        <f>ROUND(I92*H92,2)</f>
        <v>0</v>
      </c>
      <c r="K92" s="126" t="s">
        <v>133</v>
      </c>
      <c r="L92" s="29"/>
      <c r="M92" s="131" t="s">
        <v>79</v>
      </c>
      <c r="N92" s="132" t="s">
        <v>51</v>
      </c>
      <c r="P92" s="133">
        <f>O92*H92</f>
        <v>0</v>
      </c>
      <c r="Q92" s="133">
        <v>0</v>
      </c>
      <c r="R92" s="133">
        <f>Q92*H92</f>
        <v>0</v>
      </c>
      <c r="S92" s="133">
        <v>0.26</v>
      </c>
      <c r="T92" s="134">
        <f>S92*H92</f>
        <v>0.52</v>
      </c>
      <c r="AR92" s="135" t="s">
        <v>134</v>
      </c>
      <c r="AT92" s="135" t="s">
        <v>129</v>
      </c>
      <c r="AU92" s="135" t="s">
        <v>90</v>
      </c>
      <c r="AY92" s="13" t="s">
        <v>127</v>
      </c>
      <c r="BE92" s="136">
        <f>IF(N92="základní",J92,0)</f>
        <v>0</v>
      </c>
      <c r="BF92" s="136">
        <f>IF(N92="snížená",J92,0)</f>
        <v>0</v>
      </c>
      <c r="BG92" s="136">
        <f>IF(N92="zákl. přenesená",J92,0)</f>
        <v>0</v>
      </c>
      <c r="BH92" s="136">
        <f>IF(N92="sníž. přenesená",J92,0)</f>
        <v>0</v>
      </c>
      <c r="BI92" s="136">
        <f>IF(N92="nulová",J92,0)</f>
        <v>0</v>
      </c>
      <c r="BJ92" s="13" t="s">
        <v>88</v>
      </c>
      <c r="BK92" s="136">
        <f>ROUND(I92*H92,2)</f>
        <v>0</v>
      </c>
      <c r="BL92" s="13" t="s">
        <v>134</v>
      </c>
      <c r="BM92" s="135" t="s">
        <v>135</v>
      </c>
    </row>
    <row r="93" spans="2:65" s="1" customFormat="1" ht="11.25">
      <c r="B93" s="29"/>
      <c r="D93" s="137" t="s">
        <v>136</v>
      </c>
      <c r="F93" s="138" t="s">
        <v>137</v>
      </c>
      <c r="I93" s="139"/>
      <c r="L93" s="29"/>
      <c r="M93" s="140"/>
      <c r="T93" s="50"/>
      <c r="AT93" s="13" t="s">
        <v>136</v>
      </c>
      <c r="AU93" s="13" t="s">
        <v>90</v>
      </c>
    </row>
    <row r="94" spans="2:65" s="11" customFormat="1" ht="22.9" customHeight="1">
      <c r="B94" s="112"/>
      <c r="D94" s="113" t="s">
        <v>80</v>
      </c>
      <c r="E94" s="122" t="s">
        <v>138</v>
      </c>
      <c r="F94" s="122" t="s">
        <v>139</v>
      </c>
      <c r="I94" s="115"/>
      <c r="J94" s="123">
        <f>BK94</f>
        <v>0</v>
      </c>
      <c r="L94" s="112"/>
      <c r="M94" s="117"/>
      <c r="P94" s="118">
        <f>SUM(P95:P98)</f>
        <v>0</v>
      </c>
      <c r="R94" s="118">
        <f>SUM(R95:R98)</f>
        <v>0.86843999999999988</v>
      </c>
      <c r="T94" s="119">
        <f>SUM(T95:T98)</f>
        <v>0</v>
      </c>
      <c r="AR94" s="113" t="s">
        <v>88</v>
      </c>
      <c r="AT94" s="120" t="s">
        <v>80</v>
      </c>
      <c r="AU94" s="120" t="s">
        <v>88</v>
      </c>
      <c r="AY94" s="113" t="s">
        <v>127</v>
      </c>
      <c r="BK94" s="121">
        <f>SUM(BK95:BK98)</f>
        <v>0</v>
      </c>
    </row>
    <row r="95" spans="2:65" s="1" customFormat="1" ht="78" customHeight="1">
      <c r="B95" s="29"/>
      <c r="C95" s="124" t="s">
        <v>90</v>
      </c>
      <c r="D95" s="124" t="s">
        <v>129</v>
      </c>
      <c r="E95" s="125" t="s">
        <v>140</v>
      </c>
      <c r="F95" s="126" t="s">
        <v>141</v>
      </c>
      <c r="G95" s="127" t="s">
        <v>132</v>
      </c>
      <c r="H95" s="128">
        <v>2</v>
      </c>
      <c r="I95" s="129"/>
      <c r="J95" s="130">
        <f>ROUND(I95*H95,2)</f>
        <v>0</v>
      </c>
      <c r="K95" s="126" t="s">
        <v>133</v>
      </c>
      <c r="L95" s="29"/>
      <c r="M95" s="131" t="s">
        <v>79</v>
      </c>
      <c r="N95" s="132" t="s">
        <v>51</v>
      </c>
      <c r="P95" s="133">
        <f>O95*H95</f>
        <v>0</v>
      </c>
      <c r="Q95" s="133">
        <v>8.9219999999999994E-2</v>
      </c>
      <c r="R95" s="133">
        <f>Q95*H95</f>
        <v>0.17843999999999999</v>
      </c>
      <c r="S95" s="133">
        <v>0</v>
      </c>
      <c r="T95" s="134">
        <f>S95*H95</f>
        <v>0</v>
      </c>
      <c r="AR95" s="135" t="s">
        <v>134</v>
      </c>
      <c r="AT95" s="135" t="s">
        <v>129</v>
      </c>
      <c r="AU95" s="135" t="s">
        <v>90</v>
      </c>
      <c r="AY95" s="13" t="s">
        <v>127</v>
      </c>
      <c r="BE95" s="136">
        <f>IF(N95="základní",J95,0)</f>
        <v>0</v>
      </c>
      <c r="BF95" s="136">
        <f>IF(N95="snížená",J95,0)</f>
        <v>0</v>
      </c>
      <c r="BG95" s="136">
        <f>IF(N95="zákl. přenesená",J95,0)</f>
        <v>0</v>
      </c>
      <c r="BH95" s="136">
        <f>IF(N95="sníž. přenesená",J95,0)</f>
        <v>0</v>
      </c>
      <c r="BI95" s="136">
        <f>IF(N95="nulová",J95,0)</f>
        <v>0</v>
      </c>
      <c r="BJ95" s="13" t="s">
        <v>88</v>
      </c>
      <c r="BK95" s="136">
        <f>ROUND(I95*H95,2)</f>
        <v>0</v>
      </c>
      <c r="BL95" s="13" t="s">
        <v>134</v>
      </c>
      <c r="BM95" s="135" t="s">
        <v>142</v>
      </c>
    </row>
    <row r="96" spans="2:65" s="1" customFormat="1" ht="11.25">
      <c r="B96" s="29"/>
      <c r="D96" s="137" t="s">
        <v>136</v>
      </c>
      <c r="F96" s="138" t="s">
        <v>143</v>
      </c>
      <c r="I96" s="139"/>
      <c r="L96" s="29"/>
      <c r="M96" s="140"/>
      <c r="T96" s="50"/>
      <c r="AT96" s="13" t="s">
        <v>136</v>
      </c>
      <c r="AU96" s="13" t="s">
        <v>90</v>
      </c>
    </row>
    <row r="97" spans="2:65" s="1" customFormat="1" ht="33" customHeight="1">
      <c r="B97" s="29"/>
      <c r="C97" s="124" t="s">
        <v>144</v>
      </c>
      <c r="D97" s="124" t="s">
        <v>129</v>
      </c>
      <c r="E97" s="125" t="s">
        <v>145</v>
      </c>
      <c r="F97" s="126" t="s">
        <v>146</v>
      </c>
      <c r="G97" s="127" t="s">
        <v>132</v>
      </c>
      <c r="H97" s="128">
        <v>2</v>
      </c>
      <c r="I97" s="129"/>
      <c r="J97" s="130">
        <f>ROUND(I97*H97,2)</f>
        <v>0</v>
      </c>
      <c r="K97" s="126" t="s">
        <v>133</v>
      </c>
      <c r="L97" s="29"/>
      <c r="M97" s="131" t="s">
        <v>79</v>
      </c>
      <c r="N97" s="132" t="s">
        <v>51</v>
      </c>
      <c r="P97" s="133">
        <f>O97*H97</f>
        <v>0</v>
      </c>
      <c r="Q97" s="133">
        <v>0.34499999999999997</v>
      </c>
      <c r="R97" s="133">
        <f>Q97*H97</f>
        <v>0.69</v>
      </c>
      <c r="S97" s="133">
        <v>0</v>
      </c>
      <c r="T97" s="134">
        <f>S97*H97</f>
        <v>0</v>
      </c>
      <c r="AR97" s="135" t="s">
        <v>134</v>
      </c>
      <c r="AT97" s="135" t="s">
        <v>129</v>
      </c>
      <c r="AU97" s="135" t="s">
        <v>90</v>
      </c>
      <c r="AY97" s="13" t="s">
        <v>127</v>
      </c>
      <c r="BE97" s="136">
        <f>IF(N97="základní",J97,0)</f>
        <v>0</v>
      </c>
      <c r="BF97" s="136">
        <f>IF(N97="snížená",J97,0)</f>
        <v>0</v>
      </c>
      <c r="BG97" s="136">
        <f>IF(N97="zákl. přenesená",J97,0)</f>
        <v>0</v>
      </c>
      <c r="BH97" s="136">
        <f>IF(N97="sníž. přenesená",J97,0)</f>
        <v>0</v>
      </c>
      <c r="BI97" s="136">
        <f>IF(N97="nulová",J97,0)</f>
        <v>0</v>
      </c>
      <c r="BJ97" s="13" t="s">
        <v>88</v>
      </c>
      <c r="BK97" s="136">
        <f>ROUND(I97*H97,2)</f>
        <v>0</v>
      </c>
      <c r="BL97" s="13" t="s">
        <v>134</v>
      </c>
      <c r="BM97" s="135" t="s">
        <v>147</v>
      </c>
    </row>
    <row r="98" spans="2:65" s="1" customFormat="1" ht="11.25">
      <c r="B98" s="29"/>
      <c r="D98" s="137" t="s">
        <v>136</v>
      </c>
      <c r="F98" s="138" t="s">
        <v>148</v>
      </c>
      <c r="I98" s="139"/>
      <c r="L98" s="29"/>
      <c r="M98" s="140"/>
      <c r="T98" s="50"/>
      <c r="AT98" s="13" t="s">
        <v>136</v>
      </c>
      <c r="AU98" s="13" t="s">
        <v>90</v>
      </c>
    </row>
    <row r="99" spans="2:65" s="11" customFormat="1" ht="22.9" customHeight="1">
      <c r="B99" s="112"/>
      <c r="D99" s="113" t="s">
        <v>80</v>
      </c>
      <c r="E99" s="122" t="s">
        <v>149</v>
      </c>
      <c r="F99" s="122" t="s">
        <v>150</v>
      </c>
      <c r="I99" s="115"/>
      <c r="J99" s="123">
        <f>BK99</f>
        <v>0</v>
      </c>
      <c r="L99" s="112"/>
      <c r="M99" s="117"/>
      <c r="P99" s="118">
        <f>P100+P101+P102</f>
        <v>0</v>
      </c>
      <c r="R99" s="118">
        <f>R100+R101+R102</f>
        <v>0</v>
      </c>
      <c r="T99" s="119">
        <f>T100+T101+T102</f>
        <v>0</v>
      </c>
      <c r="AR99" s="113" t="s">
        <v>88</v>
      </c>
      <c r="AT99" s="120" t="s">
        <v>80</v>
      </c>
      <c r="AU99" s="120" t="s">
        <v>88</v>
      </c>
      <c r="AY99" s="113" t="s">
        <v>127</v>
      </c>
      <c r="BK99" s="121">
        <f>BK100+BK101+BK102</f>
        <v>0</v>
      </c>
    </row>
    <row r="100" spans="2:65" s="1" customFormat="1" ht="55.5" customHeight="1">
      <c r="B100" s="29"/>
      <c r="C100" s="124" t="s">
        <v>134</v>
      </c>
      <c r="D100" s="124" t="s">
        <v>129</v>
      </c>
      <c r="E100" s="125" t="s">
        <v>151</v>
      </c>
      <c r="F100" s="126" t="s">
        <v>152</v>
      </c>
      <c r="G100" s="127" t="s">
        <v>132</v>
      </c>
      <c r="H100" s="128">
        <v>2</v>
      </c>
      <c r="I100" s="129"/>
      <c r="J100" s="130">
        <f>ROUND(I100*H100,2)</f>
        <v>0</v>
      </c>
      <c r="K100" s="126" t="s">
        <v>133</v>
      </c>
      <c r="L100" s="29"/>
      <c r="M100" s="131" t="s">
        <v>79</v>
      </c>
      <c r="N100" s="132" t="s">
        <v>51</v>
      </c>
      <c r="P100" s="133">
        <f>O100*H100</f>
        <v>0</v>
      </c>
      <c r="Q100" s="133">
        <v>0</v>
      </c>
      <c r="R100" s="133">
        <f>Q100*H100</f>
        <v>0</v>
      </c>
      <c r="S100" s="133">
        <v>0</v>
      </c>
      <c r="T100" s="134">
        <f>S100*H100</f>
        <v>0</v>
      </c>
      <c r="AR100" s="135" t="s">
        <v>134</v>
      </c>
      <c r="AT100" s="135" t="s">
        <v>129</v>
      </c>
      <c r="AU100" s="135" t="s">
        <v>90</v>
      </c>
      <c r="AY100" s="13" t="s">
        <v>127</v>
      </c>
      <c r="BE100" s="136">
        <f>IF(N100="základní",J100,0)</f>
        <v>0</v>
      </c>
      <c r="BF100" s="136">
        <f>IF(N100="snížená",J100,0)</f>
        <v>0</v>
      </c>
      <c r="BG100" s="136">
        <f>IF(N100="zákl. přenesená",J100,0)</f>
        <v>0</v>
      </c>
      <c r="BH100" s="136">
        <f>IF(N100="sníž. přenesená",J100,0)</f>
        <v>0</v>
      </c>
      <c r="BI100" s="136">
        <f>IF(N100="nulová",J100,0)</f>
        <v>0</v>
      </c>
      <c r="BJ100" s="13" t="s">
        <v>88</v>
      </c>
      <c r="BK100" s="136">
        <f>ROUND(I100*H100,2)</f>
        <v>0</v>
      </c>
      <c r="BL100" s="13" t="s">
        <v>134</v>
      </c>
      <c r="BM100" s="135" t="s">
        <v>153</v>
      </c>
    </row>
    <row r="101" spans="2:65" s="1" customFormat="1" ht="11.25">
      <c r="B101" s="29"/>
      <c r="D101" s="137" t="s">
        <v>136</v>
      </c>
      <c r="F101" s="138" t="s">
        <v>154</v>
      </c>
      <c r="I101" s="139"/>
      <c r="L101" s="29"/>
      <c r="M101" s="140"/>
      <c r="T101" s="50"/>
      <c r="AT101" s="13" t="s">
        <v>136</v>
      </c>
      <c r="AU101" s="13" t="s">
        <v>90</v>
      </c>
    </row>
    <row r="102" spans="2:65" s="11" customFormat="1" ht="20.85" customHeight="1">
      <c r="B102" s="112"/>
      <c r="D102" s="113" t="s">
        <v>80</v>
      </c>
      <c r="E102" s="122" t="s">
        <v>155</v>
      </c>
      <c r="F102" s="122" t="s">
        <v>156</v>
      </c>
      <c r="I102" s="115"/>
      <c r="J102" s="123">
        <f>BK102</f>
        <v>0</v>
      </c>
      <c r="L102" s="112"/>
      <c r="M102" s="117"/>
      <c r="P102" s="118">
        <f>SUM(P103:P104)</f>
        <v>0</v>
      </c>
      <c r="R102" s="118">
        <f>SUM(R103:R104)</f>
        <v>0</v>
      </c>
      <c r="T102" s="119">
        <f>SUM(T103:T104)</f>
        <v>0</v>
      </c>
      <c r="AR102" s="113" t="s">
        <v>88</v>
      </c>
      <c r="AT102" s="120" t="s">
        <v>80</v>
      </c>
      <c r="AU102" s="120" t="s">
        <v>90</v>
      </c>
      <c r="AY102" s="113" t="s">
        <v>127</v>
      </c>
      <c r="BK102" s="121">
        <f>SUM(BK103:BK104)</f>
        <v>0</v>
      </c>
    </row>
    <row r="103" spans="2:65" s="1" customFormat="1" ht="44.25" customHeight="1">
      <c r="B103" s="29"/>
      <c r="C103" s="124" t="s">
        <v>138</v>
      </c>
      <c r="D103" s="124" t="s">
        <v>129</v>
      </c>
      <c r="E103" s="125" t="s">
        <v>157</v>
      </c>
      <c r="F103" s="126" t="s">
        <v>158</v>
      </c>
      <c r="G103" s="127" t="s">
        <v>159</v>
      </c>
      <c r="H103" s="128">
        <v>0.91100000000000003</v>
      </c>
      <c r="I103" s="129"/>
      <c r="J103" s="130">
        <f>ROUND(I103*H103,2)</f>
        <v>0</v>
      </c>
      <c r="K103" s="126" t="s">
        <v>133</v>
      </c>
      <c r="L103" s="29"/>
      <c r="M103" s="131" t="s">
        <v>79</v>
      </c>
      <c r="N103" s="132" t="s">
        <v>51</v>
      </c>
      <c r="P103" s="133">
        <f>O103*H103</f>
        <v>0</v>
      </c>
      <c r="Q103" s="133">
        <v>0</v>
      </c>
      <c r="R103" s="133">
        <f>Q103*H103</f>
        <v>0</v>
      </c>
      <c r="S103" s="133">
        <v>0</v>
      </c>
      <c r="T103" s="134">
        <f>S103*H103</f>
        <v>0</v>
      </c>
      <c r="AR103" s="135" t="s">
        <v>134</v>
      </c>
      <c r="AT103" s="135" t="s">
        <v>129</v>
      </c>
      <c r="AU103" s="135" t="s">
        <v>144</v>
      </c>
      <c r="AY103" s="13" t="s">
        <v>127</v>
      </c>
      <c r="BE103" s="136">
        <f>IF(N103="základní",J103,0)</f>
        <v>0</v>
      </c>
      <c r="BF103" s="136">
        <f>IF(N103="snížená",J103,0)</f>
        <v>0</v>
      </c>
      <c r="BG103" s="136">
        <f>IF(N103="zákl. přenesená",J103,0)</f>
        <v>0</v>
      </c>
      <c r="BH103" s="136">
        <f>IF(N103="sníž. přenesená",J103,0)</f>
        <v>0</v>
      </c>
      <c r="BI103" s="136">
        <f>IF(N103="nulová",J103,0)</f>
        <v>0</v>
      </c>
      <c r="BJ103" s="13" t="s">
        <v>88</v>
      </c>
      <c r="BK103" s="136">
        <f>ROUND(I103*H103,2)</f>
        <v>0</v>
      </c>
      <c r="BL103" s="13" t="s">
        <v>134</v>
      </c>
      <c r="BM103" s="135" t="s">
        <v>160</v>
      </c>
    </row>
    <row r="104" spans="2:65" s="1" customFormat="1" ht="11.25">
      <c r="B104" s="29"/>
      <c r="D104" s="137" t="s">
        <v>136</v>
      </c>
      <c r="F104" s="138" t="s">
        <v>161</v>
      </c>
      <c r="I104" s="139"/>
      <c r="L104" s="29"/>
      <c r="M104" s="140"/>
      <c r="T104" s="50"/>
      <c r="AT104" s="13" t="s">
        <v>136</v>
      </c>
      <c r="AU104" s="13" t="s">
        <v>144</v>
      </c>
    </row>
    <row r="105" spans="2:65" s="11" customFormat="1" ht="25.9" customHeight="1">
      <c r="B105" s="112"/>
      <c r="D105" s="113" t="s">
        <v>80</v>
      </c>
      <c r="E105" s="114" t="s">
        <v>162</v>
      </c>
      <c r="F105" s="114" t="s">
        <v>163</v>
      </c>
      <c r="I105" s="115"/>
      <c r="J105" s="116">
        <f>BK105</f>
        <v>0</v>
      </c>
      <c r="L105" s="112"/>
      <c r="M105" s="117"/>
      <c r="P105" s="118">
        <f>P106</f>
        <v>0</v>
      </c>
      <c r="R105" s="118">
        <f>R106</f>
        <v>2.50225E-2</v>
      </c>
      <c r="T105" s="119">
        <f>T106</f>
        <v>0</v>
      </c>
      <c r="AR105" s="113" t="s">
        <v>90</v>
      </c>
      <c r="AT105" s="120" t="s">
        <v>80</v>
      </c>
      <c r="AU105" s="120" t="s">
        <v>81</v>
      </c>
      <c r="AY105" s="113" t="s">
        <v>127</v>
      </c>
      <c r="BK105" s="121">
        <f>BK106</f>
        <v>0</v>
      </c>
    </row>
    <row r="106" spans="2:65" s="11" customFormat="1" ht="22.9" customHeight="1">
      <c r="B106" s="112"/>
      <c r="D106" s="113" t="s">
        <v>80</v>
      </c>
      <c r="E106" s="122" t="s">
        <v>164</v>
      </c>
      <c r="F106" s="122" t="s">
        <v>165</v>
      </c>
      <c r="I106" s="115"/>
      <c r="J106" s="123">
        <f>BK106</f>
        <v>0</v>
      </c>
      <c r="L106" s="112"/>
      <c r="M106" s="117"/>
      <c r="P106" s="118">
        <f>SUM(P107:P133)</f>
        <v>0</v>
      </c>
      <c r="R106" s="118">
        <f>SUM(R107:R133)</f>
        <v>2.50225E-2</v>
      </c>
      <c r="T106" s="119">
        <f>SUM(T107:T133)</f>
        <v>0</v>
      </c>
      <c r="AR106" s="113" t="s">
        <v>90</v>
      </c>
      <c r="AT106" s="120" t="s">
        <v>80</v>
      </c>
      <c r="AU106" s="120" t="s">
        <v>88</v>
      </c>
      <c r="AY106" s="113" t="s">
        <v>127</v>
      </c>
      <c r="BK106" s="121">
        <f>SUM(BK107:BK133)</f>
        <v>0</v>
      </c>
    </row>
    <row r="107" spans="2:65" s="1" customFormat="1" ht="24.2" customHeight="1">
      <c r="B107" s="29"/>
      <c r="C107" s="124" t="s">
        <v>166</v>
      </c>
      <c r="D107" s="124" t="s">
        <v>129</v>
      </c>
      <c r="E107" s="125" t="s">
        <v>167</v>
      </c>
      <c r="F107" s="126" t="s">
        <v>168</v>
      </c>
      <c r="G107" s="127" t="s">
        <v>169</v>
      </c>
      <c r="H107" s="128">
        <v>5</v>
      </c>
      <c r="I107" s="129"/>
      <c r="J107" s="130">
        <f>ROUND(I107*H107,2)</f>
        <v>0</v>
      </c>
      <c r="K107" s="126" t="s">
        <v>133</v>
      </c>
      <c r="L107" s="29"/>
      <c r="M107" s="131" t="s">
        <v>79</v>
      </c>
      <c r="N107" s="132" t="s">
        <v>51</v>
      </c>
      <c r="P107" s="133">
        <f>O107*H107</f>
        <v>0</v>
      </c>
      <c r="Q107" s="133">
        <v>0</v>
      </c>
      <c r="R107" s="133">
        <f>Q107*H107</f>
        <v>0</v>
      </c>
      <c r="S107" s="133">
        <v>0</v>
      </c>
      <c r="T107" s="134">
        <f>S107*H107</f>
        <v>0</v>
      </c>
      <c r="AR107" s="135" t="s">
        <v>170</v>
      </c>
      <c r="AT107" s="135" t="s">
        <v>129</v>
      </c>
      <c r="AU107" s="135" t="s">
        <v>90</v>
      </c>
      <c r="AY107" s="13" t="s">
        <v>127</v>
      </c>
      <c r="BE107" s="136">
        <f>IF(N107="základní",J107,0)</f>
        <v>0</v>
      </c>
      <c r="BF107" s="136">
        <f>IF(N107="snížená",J107,0)</f>
        <v>0</v>
      </c>
      <c r="BG107" s="136">
        <f>IF(N107="zákl. přenesená",J107,0)</f>
        <v>0</v>
      </c>
      <c r="BH107" s="136">
        <f>IF(N107="sníž. přenesená",J107,0)</f>
        <v>0</v>
      </c>
      <c r="BI107" s="136">
        <f>IF(N107="nulová",J107,0)</f>
        <v>0</v>
      </c>
      <c r="BJ107" s="13" t="s">
        <v>88</v>
      </c>
      <c r="BK107" s="136">
        <f>ROUND(I107*H107,2)</f>
        <v>0</v>
      </c>
      <c r="BL107" s="13" t="s">
        <v>170</v>
      </c>
      <c r="BM107" s="135" t="s">
        <v>171</v>
      </c>
    </row>
    <row r="108" spans="2:65" s="1" customFormat="1" ht="11.25">
      <c r="B108" s="29"/>
      <c r="D108" s="137" t="s">
        <v>136</v>
      </c>
      <c r="F108" s="138" t="s">
        <v>172</v>
      </c>
      <c r="I108" s="139"/>
      <c r="L108" s="29"/>
      <c r="M108" s="140"/>
      <c r="T108" s="50"/>
      <c r="AT108" s="13" t="s">
        <v>136</v>
      </c>
      <c r="AU108" s="13" t="s">
        <v>90</v>
      </c>
    </row>
    <row r="109" spans="2:65" s="1" customFormat="1" ht="24.2" customHeight="1">
      <c r="B109" s="29"/>
      <c r="C109" s="141" t="s">
        <v>173</v>
      </c>
      <c r="D109" s="141" t="s">
        <v>174</v>
      </c>
      <c r="E109" s="142" t="s">
        <v>175</v>
      </c>
      <c r="F109" s="143" t="s">
        <v>176</v>
      </c>
      <c r="G109" s="144" t="s">
        <v>169</v>
      </c>
      <c r="H109" s="145">
        <v>5.25</v>
      </c>
      <c r="I109" s="146"/>
      <c r="J109" s="147">
        <f>ROUND(I109*H109,2)</f>
        <v>0</v>
      </c>
      <c r="K109" s="143" t="s">
        <v>133</v>
      </c>
      <c r="L109" s="148"/>
      <c r="M109" s="149" t="s">
        <v>79</v>
      </c>
      <c r="N109" s="150" t="s">
        <v>51</v>
      </c>
      <c r="P109" s="133">
        <f>O109*H109</f>
        <v>0</v>
      </c>
      <c r="Q109" s="133">
        <v>5.0000000000000002E-5</v>
      </c>
      <c r="R109" s="133">
        <f>Q109*H109</f>
        <v>2.6250000000000004E-4</v>
      </c>
      <c r="S109" s="133">
        <v>0</v>
      </c>
      <c r="T109" s="134">
        <f>S109*H109</f>
        <v>0</v>
      </c>
      <c r="AR109" s="135" t="s">
        <v>177</v>
      </c>
      <c r="AT109" s="135" t="s">
        <v>174</v>
      </c>
      <c r="AU109" s="135" t="s">
        <v>90</v>
      </c>
      <c r="AY109" s="13" t="s">
        <v>127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3" t="s">
        <v>88</v>
      </c>
      <c r="BK109" s="136">
        <f>ROUND(I109*H109,2)</f>
        <v>0</v>
      </c>
      <c r="BL109" s="13" t="s">
        <v>170</v>
      </c>
      <c r="BM109" s="135" t="s">
        <v>178</v>
      </c>
    </row>
    <row r="110" spans="2:65" s="1" customFormat="1" ht="24.2" customHeight="1">
      <c r="B110" s="29"/>
      <c r="C110" s="124" t="s">
        <v>179</v>
      </c>
      <c r="D110" s="124" t="s">
        <v>129</v>
      </c>
      <c r="E110" s="125" t="s">
        <v>180</v>
      </c>
      <c r="F110" s="126" t="s">
        <v>181</v>
      </c>
      <c r="G110" s="127" t="s">
        <v>182</v>
      </c>
      <c r="H110" s="128">
        <v>2</v>
      </c>
      <c r="I110" s="129"/>
      <c r="J110" s="130">
        <f>ROUND(I110*H110,2)</f>
        <v>0</v>
      </c>
      <c r="K110" s="126" t="s">
        <v>133</v>
      </c>
      <c r="L110" s="29"/>
      <c r="M110" s="131" t="s">
        <v>79</v>
      </c>
      <c r="N110" s="132" t="s">
        <v>51</v>
      </c>
      <c r="P110" s="133">
        <f>O110*H110</f>
        <v>0</v>
      </c>
      <c r="Q110" s="133">
        <v>0</v>
      </c>
      <c r="R110" s="133">
        <f>Q110*H110</f>
        <v>0</v>
      </c>
      <c r="S110" s="133">
        <v>0</v>
      </c>
      <c r="T110" s="134">
        <f>S110*H110</f>
        <v>0</v>
      </c>
      <c r="AR110" s="135" t="s">
        <v>170</v>
      </c>
      <c r="AT110" s="135" t="s">
        <v>129</v>
      </c>
      <c r="AU110" s="135" t="s">
        <v>90</v>
      </c>
      <c r="AY110" s="13" t="s">
        <v>127</v>
      </c>
      <c r="BE110" s="136">
        <f>IF(N110="základní",J110,0)</f>
        <v>0</v>
      </c>
      <c r="BF110" s="136">
        <f>IF(N110="snížená",J110,0)</f>
        <v>0</v>
      </c>
      <c r="BG110" s="136">
        <f>IF(N110="zákl. přenesená",J110,0)</f>
        <v>0</v>
      </c>
      <c r="BH110" s="136">
        <f>IF(N110="sníž. přenesená",J110,0)</f>
        <v>0</v>
      </c>
      <c r="BI110" s="136">
        <f>IF(N110="nulová",J110,0)</f>
        <v>0</v>
      </c>
      <c r="BJ110" s="13" t="s">
        <v>88</v>
      </c>
      <c r="BK110" s="136">
        <f>ROUND(I110*H110,2)</f>
        <v>0</v>
      </c>
      <c r="BL110" s="13" t="s">
        <v>170</v>
      </c>
      <c r="BM110" s="135" t="s">
        <v>183</v>
      </c>
    </row>
    <row r="111" spans="2:65" s="1" customFormat="1" ht="11.25">
      <c r="B111" s="29"/>
      <c r="D111" s="137" t="s">
        <v>136</v>
      </c>
      <c r="F111" s="138" t="s">
        <v>184</v>
      </c>
      <c r="I111" s="139"/>
      <c r="L111" s="29"/>
      <c r="M111" s="140"/>
      <c r="T111" s="50"/>
      <c r="AT111" s="13" t="s">
        <v>136</v>
      </c>
      <c r="AU111" s="13" t="s">
        <v>90</v>
      </c>
    </row>
    <row r="112" spans="2:65" s="1" customFormat="1" ht="24.2" customHeight="1">
      <c r="B112" s="29"/>
      <c r="C112" s="141" t="s">
        <v>149</v>
      </c>
      <c r="D112" s="141" t="s">
        <v>174</v>
      </c>
      <c r="E112" s="142" t="s">
        <v>185</v>
      </c>
      <c r="F112" s="143" t="s">
        <v>186</v>
      </c>
      <c r="G112" s="144" t="s">
        <v>182</v>
      </c>
      <c r="H112" s="145">
        <v>2</v>
      </c>
      <c r="I112" s="146"/>
      <c r="J112" s="147">
        <f>ROUND(I112*H112,2)</f>
        <v>0</v>
      </c>
      <c r="K112" s="143" t="s">
        <v>133</v>
      </c>
      <c r="L112" s="148"/>
      <c r="M112" s="149" t="s">
        <v>79</v>
      </c>
      <c r="N112" s="150" t="s">
        <v>51</v>
      </c>
      <c r="P112" s="133">
        <f>O112*H112</f>
        <v>0</v>
      </c>
      <c r="Q112" s="133">
        <v>5.0000000000000002E-5</v>
      </c>
      <c r="R112" s="133">
        <f>Q112*H112</f>
        <v>1E-4</v>
      </c>
      <c r="S112" s="133">
        <v>0</v>
      </c>
      <c r="T112" s="134">
        <f>S112*H112</f>
        <v>0</v>
      </c>
      <c r="AR112" s="135" t="s">
        <v>177</v>
      </c>
      <c r="AT112" s="135" t="s">
        <v>174</v>
      </c>
      <c r="AU112" s="135" t="s">
        <v>90</v>
      </c>
      <c r="AY112" s="13" t="s">
        <v>127</v>
      </c>
      <c r="BE112" s="136">
        <f>IF(N112="základní",J112,0)</f>
        <v>0</v>
      </c>
      <c r="BF112" s="136">
        <f>IF(N112="snížená",J112,0)</f>
        <v>0</v>
      </c>
      <c r="BG112" s="136">
        <f>IF(N112="zákl. přenesená",J112,0)</f>
        <v>0</v>
      </c>
      <c r="BH112" s="136">
        <f>IF(N112="sníž. přenesená",J112,0)</f>
        <v>0</v>
      </c>
      <c r="BI112" s="136">
        <f>IF(N112="nulová",J112,0)</f>
        <v>0</v>
      </c>
      <c r="BJ112" s="13" t="s">
        <v>88</v>
      </c>
      <c r="BK112" s="136">
        <f>ROUND(I112*H112,2)</f>
        <v>0</v>
      </c>
      <c r="BL112" s="13" t="s">
        <v>170</v>
      </c>
      <c r="BM112" s="135" t="s">
        <v>187</v>
      </c>
    </row>
    <row r="113" spans="2:65" s="1" customFormat="1" ht="24.2" customHeight="1">
      <c r="B113" s="29"/>
      <c r="C113" s="124" t="s">
        <v>188</v>
      </c>
      <c r="D113" s="124" t="s">
        <v>129</v>
      </c>
      <c r="E113" s="125" t="s">
        <v>189</v>
      </c>
      <c r="F113" s="126" t="s">
        <v>190</v>
      </c>
      <c r="G113" s="127" t="s">
        <v>182</v>
      </c>
      <c r="H113" s="128">
        <v>144</v>
      </c>
      <c r="I113" s="129"/>
      <c r="J113" s="130">
        <f>ROUND(I113*H113,2)</f>
        <v>0</v>
      </c>
      <c r="K113" s="126" t="s">
        <v>133</v>
      </c>
      <c r="L113" s="29"/>
      <c r="M113" s="131" t="s">
        <v>79</v>
      </c>
      <c r="N113" s="132" t="s">
        <v>51</v>
      </c>
      <c r="P113" s="133">
        <f>O113*H113</f>
        <v>0</v>
      </c>
      <c r="Q113" s="133">
        <v>0</v>
      </c>
      <c r="R113" s="133">
        <f>Q113*H113</f>
        <v>0</v>
      </c>
      <c r="S113" s="133">
        <v>0</v>
      </c>
      <c r="T113" s="134">
        <f>S113*H113</f>
        <v>0</v>
      </c>
      <c r="AR113" s="135" t="s">
        <v>170</v>
      </c>
      <c r="AT113" s="135" t="s">
        <v>129</v>
      </c>
      <c r="AU113" s="135" t="s">
        <v>90</v>
      </c>
      <c r="AY113" s="13" t="s">
        <v>127</v>
      </c>
      <c r="BE113" s="136">
        <f>IF(N113="základní",J113,0)</f>
        <v>0</v>
      </c>
      <c r="BF113" s="136">
        <f>IF(N113="snížená",J113,0)</f>
        <v>0</v>
      </c>
      <c r="BG113" s="136">
        <f>IF(N113="zákl. přenesená",J113,0)</f>
        <v>0</v>
      </c>
      <c r="BH113" s="136">
        <f>IF(N113="sníž. přenesená",J113,0)</f>
        <v>0</v>
      </c>
      <c r="BI113" s="136">
        <f>IF(N113="nulová",J113,0)</f>
        <v>0</v>
      </c>
      <c r="BJ113" s="13" t="s">
        <v>88</v>
      </c>
      <c r="BK113" s="136">
        <f>ROUND(I113*H113,2)</f>
        <v>0</v>
      </c>
      <c r="BL113" s="13" t="s">
        <v>170</v>
      </c>
      <c r="BM113" s="135" t="s">
        <v>191</v>
      </c>
    </row>
    <row r="114" spans="2:65" s="1" customFormat="1" ht="11.25">
      <c r="B114" s="29"/>
      <c r="D114" s="137" t="s">
        <v>136</v>
      </c>
      <c r="F114" s="138" t="s">
        <v>192</v>
      </c>
      <c r="I114" s="139"/>
      <c r="L114" s="29"/>
      <c r="M114" s="140"/>
      <c r="T114" s="50"/>
      <c r="AT114" s="13" t="s">
        <v>136</v>
      </c>
      <c r="AU114" s="13" t="s">
        <v>90</v>
      </c>
    </row>
    <row r="115" spans="2:65" s="1" customFormat="1" ht="16.5" customHeight="1">
      <c r="B115" s="29"/>
      <c r="C115" s="141" t="s">
        <v>193</v>
      </c>
      <c r="D115" s="141" t="s">
        <v>174</v>
      </c>
      <c r="E115" s="142" t="s">
        <v>194</v>
      </c>
      <c r="F115" s="143" t="s">
        <v>195</v>
      </c>
      <c r="G115" s="144" t="s">
        <v>182</v>
      </c>
      <c r="H115" s="145">
        <v>144</v>
      </c>
      <c r="I115" s="146"/>
      <c r="J115" s="147">
        <f>ROUND(I115*H115,2)</f>
        <v>0</v>
      </c>
      <c r="K115" s="143" t="s">
        <v>133</v>
      </c>
      <c r="L115" s="148"/>
      <c r="M115" s="149" t="s">
        <v>79</v>
      </c>
      <c r="N115" s="150" t="s">
        <v>51</v>
      </c>
      <c r="P115" s="133">
        <f>O115*H115</f>
        <v>0</v>
      </c>
      <c r="Q115" s="133">
        <v>1E-4</v>
      </c>
      <c r="R115" s="133">
        <f>Q115*H115</f>
        <v>1.4400000000000001E-2</v>
      </c>
      <c r="S115" s="133">
        <v>0</v>
      </c>
      <c r="T115" s="134">
        <f>S115*H115</f>
        <v>0</v>
      </c>
      <c r="AR115" s="135" t="s">
        <v>177</v>
      </c>
      <c r="AT115" s="135" t="s">
        <v>174</v>
      </c>
      <c r="AU115" s="135" t="s">
        <v>90</v>
      </c>
      <c r="AY115" s="13" t="s">
        <v>127</v>
      </c>
      <c r="BE115" s="136">
        <f>IF(N115="základní",J115,0)</f>
        <v>0</v>
      </c>
      <c r="BF115" s="136">
        <f>IF(N115="snížená",J115,0)</f>
        <v>0</v>
      </c>
      <c r="BG115" s="136">
        <f>IF(N115="zákl. přenesená",J115,0)</f>
        <v>0</v>
      </c>
      <c r="BH115" s="136">
        <f>IF(N115="sníž. přenesená",J115,0)</f>
        <v>0</v>
      </c>
      <c r="BI115" s="136">
        <f>IF(N115="nulová",J115,0)</f>
        <v>0</v>
      </c>
      <c r="BJ115" s="13" t="s">
        <v>88</v>
      </c>
      <c r="BK115" s="136">
        <f>ROUND(I115*H115,2)</f>
        <v>0</v>
      </c>
      <c r="BL115" s="13" t="s">
        <v>170</v>
      </c>
      <c r="BM115" s="135" t="s">
        <v>196</v>
      </c>
    </row>
    <row r="116" spans="2:65" s="1" customFormat="1" ht="33" customHeight="1">
      <c r="B116" s="29"/>
      <c r="C116" s="124" t="s">
        <v>8</v>
      </c>
      <c r="D116" s="124" t="s">
        <v>129</v>
      </c>
      <c r="E116" s="125" t="s">
        <v>197</v>
      </c>
      <c r="F116" s="126" t="s">
        <v>198</v>
      </c>
      <c r="G116" s="127" t="s">
        <v>182</v>
      </c>
      <c r="H116" s="128">
        <v>156</v>
      </c>
      <c r="I116" s="129"/>
      <c r="J116" s="130">
        <f>ROUND(I116*H116,2)</f>
        <v>0</v>
      </c>
      <c r="K116" s="126" t="s">
        <v>133</v>
      </c>
      <c r="L116" s="29"/>
      <c r="M116" s="131" t="s">
        <v>79</v>
      </c>
      <c r="N116" s="132" t="s">
        <v>51</v>
      </c>
      <c r="P116" s="133">
        <f>O116*H116</f>
        <v>0</v>
      </c>
      <c r="Q116" s="133">
        <v>0</v>
      </c>
      <c r="R116" s="133">
        <f>Q116*H116</f>
        <v>0</v>
      </c>
      <c r="S116" s="133">
        <v>0</v>
      </c>
      <c r="T116" s="134">
        <f>S116*H116</f>
        <v>0</v>
      </c>
      <c r="AR116" s="135" t="s">
        <v>170</v>
      </c>
      <c r="AT116" s="135" t="s">
        <v>129</v>
      </c>
      <c r="AU116" s="135" t="s">
        <v>90</v>
      </c>
      <c r="AY116" s="13" t="s">
        <v>127</v>
      </c>
      <c r="BE116" s="136">
        <f>IF(N116="základní",J116,0)</f>
        <v>0</v>
      </c>
      <c r="BF116" s="136">
        <f>IF(N116="snížená",J116,0)</f>
        <v>0</v>
      </c>
      <c r="BG116" s="136">
        <f>IF(N116="zákl. přenesená",J116,0)</f>
        <v>0</v>
      </c>
      <c r="BH116" s="136">
        <f>IF(N116="sníž. přenesená",J116,0)</f>
        <v>0</v>
      </c>
      <c r="BI116" s="136">
        <f>IF(N116="nulová",J116,0)</f>
        <v>0</v>
      </c>
      <c r="BJ116" s="13" t="s">
        <v>88</v>
      </c>
      <c r="BK116" s="136">
        <f>ROUND(I116*H116,2)</f>
        <v>0</v>
      </c>
      <c r="BL116" s="13" t="s">
        <v>170</v>
      </c>
      <c r="BM116" s="135" t="s">
        <v>199</v>
      </c>
    </row>
    <row r="117" spans="2:65" s="1" customFormat="1" ht="11.25">
      <c r="B117" s="29"/>
      <c r="D117" s="137" t="s">
        <v>136</v>
      </c>
      <c r="F117" s="138" t="s">
        <v>200</v>
      </c>
      <c r="I117" s="139"/>
      <c r="L117" s="29"/>
      <c r="M117" s="140"/>
      <c r="T117" s="50"/>
      <c r="AT117" s="13" t="s">
        <v>136</v>
      </c>
      <c r="AU117" s="13" t="s">
        <v>90</v>
      </c>
    </row>
    <row r="118" spans="2:65" s="1" customFormat="1" ht="21.75" customHeight="1">
      <c r="B118" s="29"/>
      <c r="C118" s="141" t="s">
        <v>201</v>
      </c>
      <c r="D118" s="141" t="s">
        <v>174</v>
      </c>
      <c r="E118" s="142" t="s">
        <v>202</v>
      </c>
      <c r="F118" s="143" t="s">
        <v>203</v>
      </c>
      <c r="G118" s="144" t="s">
        <v>182</v>
      </c>
      <c r="H118" s="145">
        <v>156</v>
      </c>
      <c r="I118" s="146"/>
      <c r="J118" s="147">
        <f>ROUND(I118*H118,2)</f>
        <v>0</v>
      </c>
      <c r="K118" s="143" t="s">
        <v>133</v>
      </c>
      <c r="L118" s="148"/>
      <c r="M118" s="149" t="s">
        <v>79</v>
      </c>
      <c r="N118" s="150" t="s">
        <v>51</v>
      </c>
      <c r="P118" s="133">
        <f>O118*H118</f>
        <v>0</v>
      </c>
      <c r="Q118" s="133">
        <v>1.0000000000000001E-5</v>
      </c>
      <c r="R118" s="133">
        <f>Q118*H118</f>
        <v>1.5600000000000002E-3</v>
      </c>
      <c r="S118" s="133">
        <v>0</v>
      </c>
      <c r="T118" s="134">
        <f>S118*H118</f>
        <v>0</v>
      </c>
      <c r="AR118" s="135" t="s">
        <v>177</v>
      </c>
      <c r="AT118" s="135" t="s">
        <v>174</v>
      </c>
      <c r="AU118" s="135" t="s">
        <v>90</v>
      </c>
      <c r="AY118" s="13" t="s">
        <v>127</v>
      </c>
      <c r="BE118" s="136">
        <f>IF(N118="základní",J118,0)</f>
        <v>0</v>
      </c>
      <c r="BF118" s="136">
        <f>IF(N118="snížená",J118,0)</f>
        <v>0</v>
      </c>
      <c r="BG118" s="136">
        <f>IF(N118="zákl. přenesená",J118,0)</f>
        <v>0</v>
      </c>
      <c r="BH118" s="136">
        <f>IF(N118="sníž. přenesená",J118,0)</f>
        <v>0</v>
      </c>
      <c r="BI118" s="136">
        <f>IF(N118="nulová",J118,0)</f>
        <v>0</v>
      </c>
      <c r="BJ118" s="13" t="s">
        <v>88</v>
      </c>
      <c r="BK118" s="136">
        <f>ROUND(I118*H118,2)</f>
        <v>0</v>
      </c>
      <c r="BL118" s="13" t="s">
        <v>170</v>
      </c>
      <c r="BM118" s="135" t="s">
        <v>204</v>
      </c>
    </row>
    <row r="119" spans="2:65" s="1" customFormat="1" ht="37.9" customHeight="1">
      <c r="B119" s="29"/>
      <c r="C119" s="124" t="s">
        <v>205</v>
      </c>
      <c r="D119" s="124" t="s">
        <v>129</v>
      </c>
      <c r="E119" s="125" t="s">
        <v>206</v>
      </c>
      <c r="F119" s="126" t="s">
        <v>207</v>
      </c>
      <c r="G119" s="127" t="s">
        <v>182</v>
      </c>
      <c r="H119" s="128">
        <v>150</v>
      </c>
      <c r="I119" s="129"/>
      <c r="J119" s="130">
        <f>ROUND(I119*H119,2)</f>
        <v>0</v>
      </c>
      <c r="K119" s="126" t="s">
        <v>133</v>
      </c>
      <c r="L119" s="29"/>
      <c r="M119" s="131" t="s">
        <v>79</v>
      </c>
      <c r="N119" s="132" t="s">
        <v>51</v>
      </c>
      <c r="P119" s="133">
        <f>O119*H119</f>
        <v>0</v>
      </c>
      <c r="Q119" s="133">
        <v>0</v>
      </c>
      <c r="R119" s="133">
        <f>Q119*H119</f>
        <v>0</v>
      </c>
      <c r="S119" s="133">
        <v>0</v>
      </c>
      <c r="T119" s="134">
        <f>S119*H119</f>
        <v>0</v>
      </c>
      <c r="AR119" s="135" t="s">
        <v>170</v>
      </c>
      <c r="AT119" s="135" t="s">
        <v>129</v>
      </c>
      <c r="AU119" s="135" t="s">
        <v>90</v>
      </c>
      <c r="AY119" s="13" t="s">
        <v>127</v>
      </c>
      <c r="BE119" s="136">
        <f>IF(N119="základní",J119,0)</f>
        <v>0</v>
      </c>
      <c r="BF119" s="136">
        <f>IF(N119="snížená",J119,0)</f>
        <v>0</v>
      </c>
      <c r="BG119" s="136">
        <f>IF(N119="zákl. přenesená",J119,0)</f>
        <v>0</v>
      </c>
      <c r="BH119" s="136">
        <f>IF(N119="sníž. přenesená",J119,0)</f>
        <v>0</v>
      </c>
      <c r="BI119" s="136">
        <f>IF(N119="nulová",J119,0)</f>
        <v>0</v>
      </c>
      <c r="BJ119" s="13" t="s">
        <v>88</v>
      </c>
      <c r="BK119" s="136">
        <f>ROUND(I119*H119,2)</f>
        <v>0</v>
      </c>
      <c r="BL119" s="13" t="s">
        <v>170</v>
      </c>
      <c r="BM119" s="135" t="s">
        <v>208</v>
      </c>
    </row>
    <row r="120" spans="2:65" s="1" customFormat="1" ht="11.25">
      <c r="B120" s="29"/>
      <c r="D120" s="137" t="s">
        <v>136</v>
      </c>
      <c r="F120" s="138" t="s">
        <v>209</v>
      </c>
      <c r="I120" s="139"/>
      <c r="L120" s="29"/>
      <c r="M120" s="140"/>
      <c r="T120" s="50"/>
      <c r="AT120" s="13" t="s">
        <v>136</v>
      </c>
      <c r="AU120" s="13" t="s">
        <v>90</v>
      </c>
    </row>
    <row r="121" spans="2:65" s="1" customFormat="1" ht="16.5" customHeight="1">
      <c r="B121" s="29"/>
      <c r="C121" s="141" t="s">
        <v>210</v>
      </c>
      <c r="D121" s="141" t="s">
        <v>174</v>
      </c>
      <c r="E121" s="142" t="s">
        <v>211</v>
      </c>
      <c r="F121" s="143" t="s">
        <v>212</v>
      </c>
      <c r="G121" s="144" t="s">
        <v>182</v>
      </c>
      <c r="H121" s="145">
        <v>150</v>
      </c>
      <c r="I121" s="146"/>
      <c r="J121" s="147">
        <f>ROUND(I121*H121,2)</f>
        <v>0</v>
      </c>
      <c r="K121" s="143" t="s">
        <v>133</v>
      </c>
      <c r="L121" s="148"/>
      <c r="M121" s="149" t="s">
        <v>79</v>
      </c>
      <c r="N121" s="150" t="s">
        <v>51</v>
      </c>
      <c r="P121" s="133">
        <f>O121*H121</f>
        <v>0</v>
      </c>
      <c r="Q121" s="133">
        <v>5.0000000000000002E-5</v>
      </c>
      <c r="R121" s="133">
        <f>Q121*H121</f>
        <v>7.5000000000000006E-3</v>
      </c>
      <c r="S121" s="133">
        <v>0</v>
      </c>
      <c r="T121" s="134">
        <f>S121*H121</f>
        <v>0</v>
      </c>
      <c r="AR121" s="135" t="s">
        <v>177</v>
      </c>
      <c r="AT121" s="135" t="s">
        <v>174</v>
      </c>
      <c r="AU121" s="135" t="s">
        <v>90</v>
      </c>
      <c r="AY121" s="13" t="s">
        <v>127</v>
      </c>
      <c r="BE121" s="136">
        <f>IF(N121="základní",J121,0)</f>
        <v>0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3" t="s">
        <v>88</v>
      </c>
      <c r="BK121" s="136">
        <f>ROUND(I121*H121,2)</f>
        <v>0</v>
      </c>
      <c r="BL121" s="13" t="s">
        <v>170</v>
      </c>
      <c r="BM121" s="135" t="s">
        <v>213</v>
      </c>
    </row>
    <row r="122" spans="2:65" s="1" customFormat="1" ht="24.2" customHeight="1">
      <c r="B122" s="29"/>
      <c r="C122" s="124" t="s">
        <v>170</v>
      </c>
      <c r="D122" s="124" t="s">
        <v>129</v>
      </c>
      <c r="E122" s="125" t="s">
        <v>214</v>
      </c>
      <c r="F122" s="126" t="s">
        <v>215</v>
      </c>
      <c r="G122" s="127" t="s">
        <v>182</v>
      </c>
      <c r="H122" s="128">
        <v>156</v>
      </c>
      <c r="I122" s="129"/>
      <c r="J122" s="130">
        <f>ROUND(I122*H122,2)</f>
        <v>0</v>
      </c>
      <c r="K122" s="126" t="s">
        <v>133</v>
      </c>
      <c r="L122" s="29"/>
      <c r="M122" s="131" t="s">
        <v>79</v>
      </c>
      <c r="N122" s="132" t="s">
        <v>51</v>
      </c>
      <c r="P122" s="133">
        <f>O122*H122</f>
        <v>0</v>
      </c>
      <c r="Q122" s="133">
        <v>0</v>
      </c>
      <c r="R122" s="133">
        <f>Q122*H122</f>
        <v>0</v>
      </c>
      <c r="S122" s="133">
        <v>0</v>
      </c>
      <c r="T122" s="134">
        <f>S122*H122</f>
        <v>0</v>
      </c>
      <c r="AR122" s="135" t="s">
        <v>170</v>
      </c>
      <c r="AT122" s="135" t="s">
        <v>129</v>
      </c>
      <c r="AU122" s="135" t="s">
        <v>90</v>
      </c>
      <c r="AY122" s="13" t="s">
        <v>127</v>
      </c>
      <c r="BE122" s="136">
        <f>IF(N122="základní",J122,0)</f>
        <v>0</v>
      </c>
      <c r="BF122" s="136">
        <f>IF(N122="snížená",J122,0)</f>
        <v>0</v>
      </c>
      <c r="BG122" s="136">
        <f>IF(N122="zákl. přenesená",J122,0)</f>
        <v>0</v>
      </c>
      <c r="BH122" s="136">
        <f>IF(N122="sníž. přenesená",J122,0)</f>
        <v>0</v>
      </c>
      <c r="BI122" s="136">
        <f>IF(N122="nulová",J122,0)</f>
        <v>0</v>
      </c>
      <c r="BJ122" s="13" t="s">
        <v>88</v>
      </c>
      <c r="BK122" s="136">
        <f>ROUND(I122*H122,2)</f>
        <v>0</v>
      </c>
      <c r="BL122" s="13" t="s">
        <v>170</v>
      </c>
      <c r="BM122" s="135" t="s">
        <v>216</v>
      </c>
    </row>
    <row r="123" spans="2:65" s="1" customFormat="1" ht="11.25">
      <c r="B123" s="29"/>
      <c r="D123" s="137" t="s">
        <v>136</v>
      </c>
      <c r="F123" s="138" t="s">
        <v>217</v>
      </c>
      <c r="I123" s="139"/>
      <c r="L123" s="29"/>
      <c r="M123" s="140"/>
      <c r="T123" s="50"/>
      <c r="AT123" s="13" t="s">
        <v>136</v>
      </c>
      <c r="AU123" s="13" t="s">
        <v>90</v>
      </c>
    </row>
    <row r="124" spans="2:65" s="1" customFormat="1" ht="33" customHeight="1">
      <c r="B124" s="29"/>
      <c r="C124" s="124" t="s">
        <v>218</v>
      </c>
      <c r="D124" s="124" t="s">
        <v>129</v>
      </c>
      <c r="E124" s="125" t="s">
        <v>219</v>
      </c>
      <c r="F124" s="126" t="s">
        <v>220</v>
      </c>
      <c r="G124" s="127" t="s">
        <v>182</v>
      </c>
      <c r="H124" s="128">
        <v>2</v>
      </c>
      <c r="I124" s="129"/>
      <c r="J124" s="130">
        <f>ROUND(I124*H124,2)</f>
        <v>0</v>
      </c>
      <c r="K124" s="126" t="s">
        <v>133</v>
      </c>
      <c r="L124" s="29"/>
      <c r="M124" s="131" t="s">
        <v>79</v>
      </c>
      <c r="N124" s="132" t="s">
        <v>51</v>
      </c>
      <c r="P124" s="133">
        <f>O124*H124</f>
        <v>0</v>
      </c>
      <c r="Q124" s="133">
        <v>0</v>
      </c>
      <c r="R124" s="133">
        <f>Q124*H124</f>
        <v>0</v>
      </c>
      <c r="S124" s="133">
        <v>0</v>
      </c>
      <c r="T124" s="134">
        <f>S124*H124</f>
        <v>0</v>
      </c>
      <c r="AR124" s="135" t="s">
        <v>170</v>
      </c>
      <c r="AT124" s="135" t="s">
        <v>129</v>
      </c>
      <c r="AU124" s="135" t="s">
        <v>90</v>
      </c>
      <c r="AY124" s="13" t="s">
        <v>127</v>
      </c>
      <c r="BE124" s="136">
        <f>IF(N124="základní",J124,0)</f>
        <v>0</v>
      </c>
      <c r="BF124" s="136">
        <f>IF(N124="snížená",J124,0)</f>
        <v>0</v>
      </c>
      <c r="BG124" s="136">
        <f>IF(N124="zákl. přenesená",J124,0)</f>
        <v>0</v>
      </c>
      <c r="BH124" s="136">
        <f>IF(N124="sníž. přenesená",J124,0)</f>
        <v>0</v>
      </c>
      <c r="BI124" s="136">
        <f>IF(N124="nulová",J124,0)</f>
        <v>0</v>
      </c>
      <c r="BJ124" s="13" t="s">
        <v>88</v>
      </c>
      <c r="BK124" s="136">
        <f>ROUND(I124*H124,2)</f>
        <v>0</v>
      </c>
      <c r="BL124" s="13" t="s">
        <v>170</v>
      </c>
      <c r="BM124" s="135" t="s">
        <v>221</v>
      </c>
    </row>
    <row r="125" spans="2:65" s="1" customFormat="1" ht="11.25">
      <c r="B125" s="29"/>
      <c r="D125" s="137" t="s">
        <v>136</v>
      </c>
      <c r="F125" s="138" t="s">
        <v>222</v>
      </c>
      <c r="I125" s="139"/>
      <c r="L125" s="29"/>
      <c r="M125" s="140"/>
      <c r="T125" s="50"/>
      <c r="AT125" s="13" t="s">
        <v>136</v>
      </c>
      <c r="AU125" s="13" t="s">
        <v>90</v>
      </c>
    </row>
    <row r="126" spans="2:65" s="1" customFormat="1" ht="16.5" customHeight="1">
      <c r="B126" s="29"/>
      <c r="C126" s="141" t="s">
        <v>223</v>
      </c>
      <c r="D126" s="141" t="s">
        <v>174</v>
      </c>
      <c r="E126" s="142" t="s">
        <v>224</v>
      </c>
      <c r="F126" s="143" t="s">
        <v>225</v>
      </c>
      <c r="G126" s="144" t="s">
        <v>182</v>
      </c>
      <c r="H126" s="145">
        <v>2</v>
      </c>
      <c r="I126" s="146"/>
      <c r="J126" s="147">
        <f>ROUND(I126*H126,2)</f>
        <v>0</v>
      </c>
      <c r="K126" s="143" t="s">
        <v>133</v>
      </c>
      <c r="L126" s="148"/>
      <c r="M126" s="149" t="s">
        <v>79</v>
      </c>
      <c r="N126" s="150" t="s">
        <v>51</v>
      </c>
      <c r="P126" s="133">
        <f>O126*H126</f>
        <v>0</v>
      </c>
      <c r="Q126" s="133">
        <v>1E-4</v>
      </c>
      <c r="R126" s="133">
        <f>Q126*H126</f>
        <v>2.0000000000000001E-4</v>
      </c>
      <c r="S126" s="133">
        <v>0</v>
      </c>
      <c r="T126" s="134">
        <f>S126*H126</f>
        <v>0</v>
      </c>
      <c r="AR126" s="135" t="s">
        <v>177</v>
      </c>
      <c r="AT126" s="135" t="s">
        <v>174</v>
      </c>
      <c r="AU126" s="135" t="s">
        <v>90</v>
      </c>
      <c r="AY126" s="13" t="s">
        <v>127</v>
      </c>
      <c r="BE126" s="136">
        <f>IF(N126="základní",J126,0)</f>
        <v>0</v>
      </c>
      <c r="BF126" s="136">
        <f>IF(N126="snížená",J126,0)</f>
        <v>0</v>
      </c>
      <c r="BG126" s="136">
        <f>IF(N126="zákl. přenesená",J126,0)</f>
        <v>0</v>
      </c>
      <c r="BH126" s="136">
        <f>IF(N126="sníž. přenesená",J126,0)</f>
        <v>0</v>
      </c>
      <c r="BI126" s="136">
        <f>IF(N126="nulová",J126,0)</f>
        <v>0</v>
      </c>
      <c r="BJ126" s="13" t="s">
        <v>88</v>
      </c>
      <c r="BK126" s="136">
        <f>ROUND(I126*H126,2)</f>
        <v>0</v>
      </c>
      <c r="BL126" s="13" t="s">
        <v>170</v>
      </c>
      <c r="BM126" s="135" t="s">
        <v>226</v>
      </c>
    </row>
    <row r="127" spans="2:65" s="1" customFormat="1" ht="33" customHeight="1">
      <c r="B127" s="29"/>
      <c r="C127" s="124" t="s">
        <v>227</v>
      </c>
      <c r="D127" s="124" t="s">
        <v>129</v>
      </c>
      <c r="E127" s="125" t="s">
        <v>228</v>
      </c>
      <c r="F127" s="126" t="s">
        <v>229</v>
      </c>
      <c r="G127" s="127" t="s">
        <v>182</v>
      </c>
      <c r="H127" s="128">
        <v>1</v>
      </c>
      <c r="I127" s="129"/>
      <c r="J127" s="130">
        <f>ROUND(I127*H127,2)</f>
        <v>0</v>
      </c>
      <c r="K127" s="126" t="s">
        <v>133</v>
      </c>
      <c r="L127" s="29"/>
      <c r="M127" s="131" t="s">
        <v>79</v>
      </c>
      <c r="N127" s="132" t="s">
        <v>51</v>
      </c>
      <c r="P127" s="133">
        <f>O127*H127</f>
        <v>0</v>
      </c>
      <c r="Q127" s="133">
        <v>0</v>
      </c>
      <c r="R127" s="133">
        <f>Q127*H127</f>
        <v>0</v>
      </c>
      <c r="S127" s="133">
        <v>0</v>
      </c>
      <c r="T127" s="134">
        <f>S127*H127</f>
        <v>0</v>
      </c>
      <c r="AR127" s="135" t="s">
        <v>170</v>
      </c>
      <c r="AT127" s="135" t="s">
        <v>129</v>
      </c>
      <c r="AU127" s="135" t="s">
        <v>90</v>
      </c>
      <c r="AY127" s="13" t="s">
        <v>127</v>
      </c>
      <c r="BE127" s="136">
        <f>IF(N127="základní",J127,0)</f>
        <v>0</v>
      </c>
      <c r="BF127" s="136">
        <f>IF(N127="snížená",J127,0)</f>
        <v>0</v>
      </c>
      <c r="BG127" s="136">
        <f>IF(N127="zákl. přenesená",J127,0)</f>
        <v>0</v>
      </c>
      <c r="BH127" s="136">
        <f>IF(N127="sníž. přenesená",J127,0)</f>
        <v>0</v>
      </c>
      <c r="BI127" s="136">
        <f>IF(N127="nulová",J127,0)</f>
        <v>0</v>
      </c>
      <c r="BJ127" s="13" t="s">
        <v>88</v>
      </c>
      <c r="BK127" s="136">
        <f>ROUND(I127*H127,2)</f>
        <v>0</v>
      </c>
      <c r="BL127" s="13" t="s">
        <v>170</v>
      </c>
      <c r="BM127" s="135" t="s">
        <v>230</v>
      </c>
    </row>
    <row r="128" spans="2:65" s="1" customFormat="1" ht="11.25">
      <c r="B128" s="29"/>
      <c r="D128" s="137" t="s">
        <v>136</v>
      </c>
      <c r="F128" s="138" t="s">
        <v>231</v>
      </c>
      <c r="I128" s="139"/>
      <c r="L128" s="29"/>
      <c r="M128" s="140"/>
      <c r="T128" s="50"/>
      <c r="AT128" s="13" t="s">
        <v>136</v>
      </c>
      <c r="AU128" s="13" t="s">
        <v>90</v>
      </c>
    </row>
    <row r="129" spans="2:65" s="1" customFormat="1" ht="24.2" customHeight="1">
      <c r="B129" s="29"/>
      <c r="C129" s="141" t="s">
        <v>232</v>
      </c>
      <c r="D129" s="141" t="s">
        <v>174</v>
      </c>
      <c r="E129" s="142" t="s">
        <v>233</v>
      </c>
      <c r="F129" s="143" t="s">
        <v>234</v>
      </c>
      <c r="G129" s="144" t="s">
        <v>182</v>
      </c>
      <c r="H129" s="145">
        <v>1</v>
      </c>
      <c r="I129" s="146"/>
      <c r="J129" s="147">
        <f>ROUND(I129*H129,2)</f>
        <v>0</v>
      </c>
      <c r="K129" s="143" t="s">
        <v>235</v>
      </c>
      <c r="L129" s="148"/>
      <c r="M129" s="149" t="s">
        <v>79</v>
      </c>
      <c r="N129" s="150" t="s">
        <v>51</v>
      </c>
      <c r="P129" s="133">
        <f>O129*H129</f>
        <v>0</v>
      </c>
      <c r="Q129" s="133">
        <v>4.0000000000000002E-4</v>
      </c>
      <c r="R129" s="133">
        <f>Q129*H129</f>
        <v>4.0000000000000002E-4</v>
      </c>
      <c r="S129" s="133">
        <v>0</v>
      </c>
      <c r="T129" s="134">
        <f>S129*H129</f>
        <v>0</v>
      </c>
      <c r="AR129" s="135" t="s">
        <v>177</v>
      </c>
      <c r="AT129" s="135" t="s">
        <v>174</v>
      </c>
      <c r="AU129" s="135" t="s">
        <v>90</v>
      </c>
      <c r="AY129" s="13" t="s">
        <v>127</v>
      </c>
      <c r="BE129" s="136">
        <f>IF(N129="základní",J129,0)</f>
        <v>0</v>
      </c>
      <c r="BF129" s="136">
        <f>IF(N129="snížená",J129,0)</f>
        <v>0</v>
      </c>
      <c r="BG129" s="136">
        <f>IF(N129="zákl. přenesená",J129,0)</f>
        <v>0</v>
      </c>
      <c r="BH129" s="136">
        <f>IF(N129="sníž. přenesená",J129,0)</f>
        <v>0</v>
      </c>
      <c r="BI129" s="136">
        <f>IF(N129="nulová",J129,0)</f>
        <v>0</v>
      </c>
      <c r="BJ129" s="13" t="s">
        <v>88</v>
      </c>
      <c r="BK129" s="136">
        <f>ROUND(I129*H129,2)</f>
        <v>0</v>
      </c>
      <c r="BL129" s="13" t="s">
        <v>170</v>
      </c>
      <c r="BM129" s="135" t="s">
        <v>236</v>
      </c>
    </row>
    <row r="130" spans="2:65" s="1" customFormat="1" ht="24.2" customHeight="1">
      <c r="B130" s="29"/>
      <c r="C130" s="124" t="s">
        <v>7</v>
      </c>
      <c r="D130" s="124" t="s">
        <v>129</v>
      </c>
      <c r="E130" s="125" t="s">
        <v>237</v>
      </c>
      <c r="F130" s="126" t="s">
        <v>238</v>
      </c>
      <c r="G130" s="127" t="s">
        <v>182</v>
      </c>
      <c r="H130" s="128">
        <v>5</v>
      </c>
      <c r="I130" s="129"/>
      <c r="J130" s="130">
        <f>ROUND(I130*H130,2)</f>
        <v>0</v>
      </c>
      <c r="K130" s="126" t="s">
        <v>133</v>
      </c>
      <c r="L130" s="29"/>
      <c r="M130" s="131" t="s">
        <v>79</v>
      </c>
      <c r="N130" s="132" t="s">
        <v>51</v>
      </c>
      <c r="P130" s="133">
        <f>O130*H130</f>
        <v>0</v>
      </c>
      <c r="Q130" s="133">
        <v>0</v>
      </c>
      <c r="R130" s="133">
        <f>Q130*H130</f>
        <v>0</v>
      </c>
      <c r="S130" s="133">
        <v>0</v>
      </c>
      <c r="T130" s="134">
        <f>S130*H130</f>
        <v>0</v>
      </c>
      <c r="AR130" s="135" t="s">
        <v>170</v>
      </c>
      <c r="AT130" s="135" t="s">
        <v>129</v>
      </c>
      <c r="AU130" s="135" t="s">
        <v>90</v>
      </c>
      <c r="AY130" s="13" t="s">
        <v>127</v>
      </c>
      <c r="BE130" s="136">
        <f>IF(N130="základní",J130,0)</f>
        <v>0</v>
      </c>
      <c r="BF130" s="136">
        <f>IF(N130="snížená",J130,0)</f>
        <v>0</v>
      </c>
      <c r="BG130" s="136">
        <f>IF(N130="zákl. přenesená",J130,0)</f>
        <v>0</v>
      </c>
      <c r="BH130" s="136">
        <f>IF(N130="sníž. přenesená",J130,0)</f>
        <v>0</v>
      </c>
      <c r="BI130" s="136">
        <f>IF(N130="nulová",J130,0)</f>
        <v>0</v>
      </c>
      <c r="BJ130" s="13" t="s">
        <v>88</v>
      </c>
      <c r="BK130" s="136">
        <f>ROUND(I130*H130,2)</f>
        <v>0</v>
      </c>
      <c r="BL130" s="13" t="s">
        <v>170</v>
      </c>
      <c r="BM130" s="135" t="s">
        <v>239</v>
      </c>
    </row>
    <row r="131" spans="2:65" s="1" customFormat="1" ht="11.25">
      <c r="B131" s="29"/>
      <c r="D131" s="137" t="s">
        <v>136</v>
      </c>
      <c r="F131" s="138" t="s">
        <v>240</v>
      </c>
      <c r="I131" s="139"/>
      <c r="L131" s="29"/>
      <c r="M131" s="140"/>
      <c r="T131" s="50"/>
      <c r="AT131" s="13" t="s">
        <v>136</v>
      </c>
      <c r="AU131" s="13" t="s">
        <v>90</v>
      </c>
    </row>
    <row r="132" spans="2:65" s="1" customFormat="1" ht="24.2" customHeight="1">
      <c r="B132" s="29"/>
      <c r="C132" s="141" t="s">
        <v>241</v>
      </c>
      <c r="D132" s="141" t="s">
        <v>174</v>
      </c>
      <c r="E132" s="142" t="s">
        <v>242</v>
      </c>
      <c r="F132" s="143" t="s">
        <v>243</v>
      </c>
      <c r="G132" s="144" t="s">
        <v>182</v>
      </c>
      <c r="H132" s="145">
        <v>5</v>
      </c>
      <c r="I132" s="146"/>
      <c r="J132" s="147">
        <f>ROUND(I132*H132,2)</f>
        <v>0</v>
      </c>
      <c r="K132" s="143" t="s">
        <v>133</v>
      </c>
      <c r="L132" s="148"/>
      <c r="M132" s="149" t="s">
        <v>79</v>
      </c>
      <c r="N132" s="150" t="s">
        <v>51</v>
      </c>
      <c r="P132" s="133">
        <f>O132*H132</f>
        <v>0</v>
      </c>
      <c r="Q132" s="133">
        <v>2.0000000000000002E-5</v>
      </c>
      <c r="R132" s="133">
        <f>Q132*H132</f>
        <v>1E-4</v>
      </c>
      <c r="S132" s="133">
        <v>0</v>
      </c>
      <c r="T132" s="134">
        <f>S132*H132</f>
        <v>0</v>
      </c>
      <c r="AR132" s="135" t="s">
        <v>177</v>
      </c>
      <c r="AT132" s="135" t="s">
        <v>174</v>
      </c>
      <c r="AU132" s="135" t="s">
        <v>90</v>
      </c>
      <c r="AY132" s="13" t="s">
        <v>127</v>
      </c>
      <c r="BE132" s="136">
        <f>IF(N132="základní",J132,0)</f>
        <v>0</v>
      </c>
      <c r="BF132" s="136">
        <f>IF(N132="snížená",J132,0)</f>
        <v>0</v>
      </c>
      <c r="BG132" s="136">
        <f>IF(N132="zákl. přenesená",J132,0)</f>
        <v>0</v>
      </c>
      <c r="BH132" s="136">
        <f>IF(N132="sníž. přenesená",J132,0)</f>
        <v>0</v>
      </c>
      <c r="BI132" s="136">
        <f>IF(N132="nulová",J132,0)</f>
        <v>0</v>
      </c>
      <c r="BJ132" s="13" t="s">
        <v>88</v>
      </c>
      <c r="BK132" s="136">
        <f>ROUND(I132*H132,2)</f>
        <v>0</v>
      </c>
      <c r="BL132" s="13" t="s">
        <v>170</v>
      </c>
      <c r="BM132" s="135" t="s">
        <v>244</v>
      </c>
    </row>
    <row r="133" spans="2:65" s="1" customFormat="1" ht="24.2" customHeight="1">
      <c r="B133" s="29"/>
      <c r="C133" s="141" t="s">
        <v>245</v>
      </c>
      <c r="D133" s="141" t="s">
        <v>174</v>
      </c>
      <c r="E133" s="142" t="s">
        <v>246</v>
      </c>
      <c r="F133" s="143" t="s">
        <v>247</v>
      </c>
      <c r="G133" s="144" t="s">
        <v>182</v>
      </c>
      <c r="H133" s="145">
        <v>5</v>
      </c>
      <c r="I133" s="146"/>
      <c r="J133" s="147">
        <f>ROUND(I133*H133,2)</f>
        <v>0</v>
      </c>
      <c r="K133" s="143" t="s">
        <v>133</v>
      </c>
      <c r="L133" s="148"/>
      <c r="M133" s="149" t="s">
        <v>79</v>
      </c>
      <c r="N133" s="150" t="s">
        <v>51</v>
      </c>
      <c r="P133" s="133">
        <f>O133*H133</f>
        <v>0</v>
      </c>
      <c r="Q133" s="133">
        <v>1E-4</v>
      </c>
      <c r="R133" s="133">
        <f>Q133*H133</f>
        <v>5.0000000000000001E-4</v>
      </c>
      <c r="S133" s="133">
        <v>0</v>
      </c>
      <c r="T133" s="134">
        <f>S133*H133</f>
        <v>0</v>
      </c>
      <c r="AR133" s="135" t="s">
        <v>177</v>
      </c>
      <c r="AT133" s="135" t="s">
        <v>174</v>
      </c>
      <c r="AU133" s="135" t="s">
        <v>90</v>
      </c>
      <c r="AY133" s="13" t="s">
        <v>127</v>
      </c>
      <c r="BE133" s="136">
        <f>IF(N133="základní",J133,0)</f>
        <v>0</v>
      </c>
      <c r="BF133" s="136">
        <f>IF(N133="snížená",J133,0)</f>
        <v>0</v>
      </c>
      <c r="BG133" s="136">
        <f>IF(N133="zákl. přenesená",J133,0)</f>
        <v>0</v>
      </c>
      <c r="BH133" s="136">
        <f>IF(N133="sníž. přenesená",J133,0)</f>
        <v>0</v>
      </c>
      <c r="BI133" s="136">
        <f>IF(N133="nulová",J133,0)</f>
        <v>0</v>
      </c>
      <c r="BJ133" s="13" t="s">
        <v>88</v>
      </c>
      <c r="BK133" s="136">
        <f>ROUND(I133*H133,2)</f>
        <v>0</v>
      </c>
      <c r="BL133" s="13" t="s">
        <v>170</v>
      </c>
      <c r="BM133" s="135" t="s">
        <v>248</v>
      </c>
    </row>
    <row r="134" spans="2:65" s="11" customFormat="1" ht="25.9" customHeight="1">
      <c r="B134" s="112"/>
      <c r="D134" s="113" t="s">
        <v>80</v>
      </c>
      <c r="E134" s="114" t="s">
        <v>174</v>
      </c>
      <c r="F134" s="114" t="s">
        <v>249</v>
      </c>
      <c r="I134" s="115"/>
      <c r="J134" s="116">
        <f>BK134</f>
        <v>0</v>
      </c>
      <c r="L134" s="112"/>
      <c r="M134" s="117"/>
      <c r="P134" s="118">
        <f>P135+P157</f>
        <v>0</v>
      </c>
      <c r="R134" s="118">
        <f>R135+R157</f>
        <v>1.78E-2</v>
      </c>
      <c r="T134" s="119">
        <f>T135+T157</f>
        <v>0</v>
      </c>
      <c r="AR134" s="113" t="s">
        <v>144</v>
      </c>
      <c r="AT134" s="120" t="s">
        <v>80</v>
      </c>
      <c r="AU134" s="120" t="s">
        <v>81</v>
      </c>
      <c r="AY134" s="113" t="s">
        <v>127</v>
      </c>
      <c r="BK134" s="121">
        <f>BK135+BK157</f>
        <v>0</v>
      </c>
    </row>
    <row r="135" spans="2:65" s="11" customFormat="1" ht="22.9" customHeight="1">
      <c r="B135" s="112"/>
      <c r="D135" s="113" t="s">
        <v>80</v>
      </c>
      <c r="E135" s="122" t="s">
        <v>250</v>
      </c>
      <c r="F135" s="122" t="s">
        <v>251</v>
      </c>
      <c r="I135" s="115"/>
      <c r="J135" s="123">
        <f>BK135</f>
        <v>0</v>
      </c>
      <c r="L135" s="112"/>
      <c r="M135" s="117"/>
      <c r="P135" s="118">
        <f>SUM(P136:P156)</f>
        <v>0</v>
      </c>
      <c r="R135" s="118">
        <f>SUM(R136:R156)</f>
        <v>1.7100000000000001E-2</v>
      </c>
      <c r="T135" s="119">
        <f>SUM(T136:T156)</f>
        <v>0</v>
      </c>
      <c r="AR135" s="113" t="s">
        <v>144</v>
      </c>
      <c r="AT135" s="120" t="s">
        <v>80</v>
      </c>
      <c r="AU135" s="120" t="s">
        <v>88</v>
      </c>
      <c r="AY135" s="113" t="s">
        <v>127</v>
      </c>
      <c r="BK135" s="121">
        <f>SUM(BK136:BK156)</f>
        <v>0</v>
      </c>
    </row>
    <row r="136" spans="2:65" s="1" customFormat="1" ht="21.75" customHeight="1">
      <c r="B136" s="29"/>
      <c r="C136" s="124" t="s">
        <v>252</v>
      </c>
      <c r="D136" s="124" t="s">
        <v>129</v>
      </c>
      <c r="E136" s="125" t="s">
        <v>253</v>
      </c>
      <c r="F136" s="126" t="s">
        <v>254</v>
      </c>
      <c r="G136" s="127" t="s">
        <v>182</v>
      </c>
      <c r="H136" s="128">
        <v>7</v>
      </c>
      <c r="I136" s="129"/>
      <c r="J136" s="130">
        <f>ROUND(I136*H136,2)</f>
        <v>0</v>
      </c>
      <c r="K136" s="126" t="s">
        <v>133</v>
      </c>
      <c r="L136" s="29"/>
      <c r="M136" s="131" t="s">
        <v>79</v>
      </c>
      <c r="N136" s="132" t="s">
        <v>51</v>
      </c>
      <c r="P136" s="133">
        <f>O136*H136</f>
        <v>0</v>
      </c>
      <c r="Q136" s="133">
        <v>0</v>
      </c>
      <c r="R136" s="133">
        <f>Q136*H136</f>
        <v>0</v>
      </c>
      <c r="S136" s="133">
        <v>0</v>
      </c>
      <c r="T136" s="134">
        <f>S136*H136</f>
        <v>0</v>
      </c>
      <c r="AR136" s="135" t="s">
        <v>88</v>
      </c>
      <c r="AT136" s="135" t="s">
        <v>129</v>
      </c>
      <c r="AU136" s="135" t="s">
        <v>90</v>
      </c>
      <c r="AY136" s="13" t="s">
        <v>127</v>
      </c>
      <c r="BE136" s="136">
        <f>IF(N136="základní",J136,0)</f>
        <v>0</v>
      </c>
      <c r="BF136" s="136">
        <f>IF(N136="snížená",J136,0)</f>
        <v>0</v>
      </c>
      <c r="BG136" s="136">
        <f>IF(N136="zákl. přenesená",J136,0)</f>
        <v>0</v>
      </c>
      <c r="BH136" s="136">
        <f>IF(N136="sníž. přenesená",J136,0)</f>
        <v>0</v>
      </c>
      <c r="BI136" s="136">
        <f>IF(N136="nulová",J136,0)</f>
        <v>0</v>
      </c>
      <c r="BJ136" s="13" t="s">
        <v>88</v>
      </c>
      <c r="BK136" s="136">
        <f>ROUND(I136*H136,2)</f>
        <v>0</v>
      </c>
      <c r="BL136" s="13" t="s">
        <v>88</v>
      </c>
      <c r="BM136" s="135" t="s">
        <v>255</v>
      </c>
    </row>
    <row r="137" spans="2:65" s="1" customFormat="1" ht="11.25">
      <c r="B137" s="29"/>
      <c r="D137" s="137" t="s">
        <v>136</v>
      </c>
      <c r="F137" s="138" t="s">
        <v>256</v>
      </c>
      <c r="I137" s="139"/>
      <c r="L137" s="29"/>
      <c r="M137" s="140"/>
      <c r="T137" s="50"/>
      <c r="AT137" s="13" t="s">
        <v>136</v>
      </c>
      <c r="AU137" s="13" t="s">
        <v>90</v>
      </c>
    </row>
    <row r="138" spans="2:65" s="1" customFormat="1" ht="21.75" customHeight="1">
      <c r="B138" s="29"/>
      <c r="C138" s="124" t="s">
        <v>257</v>
      </c>
      <c r="D138" s="124" t="s">
        <v>129</v>
      </c>
      <c r="E138" s="125" t="s">
        <v>258</v>
      </c>
      <c r="F138" s="126" t="s">
        <v>259</v>
      </c>
      <c r="G138" s="127" t="s">
        <v>260</v>
      </c>
      <c r="H138" s="128">
        <v>1.56</v>
      </c>
      <c r="I138" s="129"/>
      <c r="J138" s="130">
        <f>ROUND(I138*H138,2)</f>
        <v>0</v>
      </c>
      <c r="K138" s="126" t="s">
        <v>133</v>
      </c>
      <c r="L138" s="29"/>
      <c r="M138" s="131" t="s">
        <v>79</v>
      </c>
      <c r="N138" s="132" t="s">
        <v>51</v>
      </c>
      <c r="P138" s="133">
        <f>O138*H138</f>
        <v>0</v>
      </c>
      <c r="Q138" s="133">
        <v>0</v>
      </c>
      <c r="R138" s="133">
        <f>Q138*H138</f>
        <v>0</v>
      </c>
      <c r="S138" s="133">
        <v>0</v>
      </c>
      <c r="T138" s="134">
        <f>S138*H138</f>
        <v>0</v>
      </c>
      <c r="AR138" s="135" t="s">
        <v>88</v>
      </c>
      <c r="AT138" s="135" t="s">
        <v>129</v>
      </c>
      <c r="AU138" s="135" t="s">
        <v>90</v>
      </c>
      <c r="AY138" s="13" t="s">
        <v>127</v>
      </c>
      <c r="BE138" s="136">
        <f>IF(N138="základní",J138,0)</f>
        <v>0</v>
      </c>
      <c r="BF138" s="136">
        <f>IF(N138="snížená",J138,0)</f>
        <v>0</v>
      </c>
      <c r="BG138" s="136">
        <f>IF(N138="zákl. přenesená",J138,0)</f>
        <v>0</v>
      </c>
      <c r="BH138" s="136">
        <f>IF(N138="sníž. přenesená",J138,0)</f>
        <v>0</v>
      </c>
      <c r="BI138" s="136">
        <f>IF(N138="nulová",J138,0)</f>
        <v>0</v>
      </c>
      <c r="BJ138" s="13" t="s">
        <v>88</v>
      </c>
      <c r="BK138" s="136">
        <f>ROUND(I138*H138,2)</f>
        <v>0</v>
      </c>
      <c r="BL138" s="13" t="s">
        <v>88</v>
      </c>
      <c r="BM138" s="135" t="s">
        <v>261</v>
      </c>
    </row>
    <row r="139" spans="2:65" s="1" customFormat="1" ht="11.25">
      <c r="B139" s="29"/>
      <c r="D139" s="137" t="s">
        <v>136</v>
      </c>
      <c r="F139" s="138" t="s">
        <v>262</v>
      </c>
      <c r="I139" s="139"/>
      <c r="L139" s="29"/>
      <c r="M139" s="140"/>
      <c r="T139" s="50"/>
      <c r="AT139" s="13" t="s">
        <v>136</v>
      </c>
      <c r="AU139" s="13" t="s">
        <v>90</v>
      </c>
    </row>
    <row r="140" spans="2:65" s="1" customFormat="1" ht="24.2" customHeight="1">
      <c r="B140" s="29"/>
      <c r="C140" s="124" t="s">
        <v>263</v>
      </c>
      <c r="D140" s="124" t="s">
        <v>129</v>
      </c>
      <c r="E140" s="125" t="s">
        <v>264</v>
      </c>
      <c r="F140" s="126" t="s">
        <v>265</v>
      </c>
      <c r="G140" s="127" t="s">
        <v>182</v>
      </c>
      <c r="H140" s="128">
        <v>14</v>
      </c>
      <c r="I140" s="129"/>
      <c r="J140" s="130">
        <f>ROUND(I140*H140,2)</f>
        <v>0</v>
      </c>
      <c r="K140" s="126" t="s">
        <v>133</v>
      </c>
      <c r="L140" s="29"/>
      <c r="M140" s="131" t="s">
        <v>79</v>
      </c>
      <c r="N140" s="132" t="s">
        <v>51</v>
      </c>
      <c r="P140" s="133">
        <f>O140*H140</f>
        <v>0</v>
      </c>
      <c r="Q140" s="133">
        <v>0</v>
      </c>
      <c r="R140" s="133">
        <f>Q140*H140</f>
        <v>0</v>
      </c>
      <c r="S140" s="133">
        <v>0</v>
      </c>
      <c r="T140" s="134">
        <f>S140*H140</f>
        <v>0</v>
      </c>
      <c r="AR140" s="135" t="s">
        <v>88</v>
      </c>
      <c r="AT140" s="135" t="s">
        <v>129</v>
      </c>
      <c r="AU140" s="135" t="s">
        <v>90</v>
      </c>
      <c r="AY140" s="13" t="s">
        <v>127</v>
      </c>
      <c r="BE140" s="136">
        <f>IF(N140="základní",J140,0)</f>
        <v>0</v>
      </c>
      <c r="BF140" s="136">
        <f>IF(N140="snížená",J140,0)</f>
        <v>0</v>
      </c>
      <c r="BG140" s="136">
        <f>IF(N140="zákl. přenesená",J140,0)</f>
        <v>0</v>
      </c>
      <c r="BH140" s="136">
        <f>IF(N140="sníž. přenesená",J140,0)</f>
        <v>0</v>
      </c>
      <c r="BI140" s="136">
        <f>IF(N140="nulová",J140,0)</f>
        <v>0</v>
      </c>
      <c r="BJ140" s="13" t="s">
        <v>88</v>
      </c>
      <c r="BK140" s="136">
        <f>ROUND(I140*H140,2)</f>
        <v>0</v>
      </c>
      <c r="BL140" s="13" t="s">
        <v>88</v>
      </c>
      <c r="BM140" s="135" t="s">
        <v>266</v>
      </c>
    </row>
    <row r="141" spans="2:65" s="1" customFormat="1" ht="11.25">
      <c r="B141" s="29"/>
      <c r="D141" s="137" t="s">
        <v>136</v>
      </c>
      <c r="F141" s="138" t="s">
        <v>267</v>
      </c>
      <c r="I141" s="139"/>
      <c r="L141" s="29"/>
      <c r="M141" s="140"/>
      <c r="T141" s="50"/>
      <c r="AT141" s="13" t="s">
        <v>136</v>
      </c>
      <c r="AU141" s="13" t="s">
        <v>90</v>
      </c>
    </row>
    <row r="142" spans="2:65" s="1" customFormat="1" ht="37.9" customHeight="1">
      <c r="B142" s="29"/>
      <c r="C142" s="141" t="s">
        <v>268</v>
      </c>
      <c r="D142" s="141" t="s">
        <v>174</v>
      </c>
      <c r="E142" s="142" t="s">
        <v>269</v>
      </c>
      <c r="F142" s="143" t="s">
        <v>270</v>
      </c>
      <c r="G142" s="144" t="s">
        <v>182</v>
      </c>
      <c r="H142" s="145">
        <v>14</v>
      </c>
      <c r="I142" s="146"/>
      <c r="J142" s="147">
        <f>ROUND(I142*H142,2)</f>
        <v>0</v>
      </c>
      <c r="K142" s="143" t="s">
        <v>235</v>
      </c>
      <c r="L142" s="148"/>
      <c r="M142" s="149" t="s">
        <v>79</v>
      </c>
      <c r="N142" s="150" t="s">
        <v>51</v>
      </c>
      <c r="P142" s="133">
        <f>O142*H142</f>
        <v>0</v>
      </c>
      <c r="Q142" s="133">
        <v>1E-4</v>
      </c>
      <c r="R142" s="133">
        <f>Q142*H142</f>
        <v>1.4E-3</v>
      </c>
      <c r="S142" s="133">
        <v>0</v>
      </c>
      <c r="T142" s="134">
        <f>S142*H142</f>
        <v>0</v>
      </c>
      <c r="AR142" s="135" t="s">
        <v>90</v>
      </c>
      <c r="AT142" s="135" t="s">
        <v>174</v>
      </c>
      <c r="AU142" s="135" t="s">
        <v>90</v>
      </c>
      <c r="AY142" s="13" t="s">
        <v>127</v>
      </c>
      <c r="BE142" s="136">
        <f>IF(N142="základní",J142,0)</f>
        <v>0</v>
      </c>
      <c r="BF142" s="136">
        <f>IF(N142="snížená",J142,0)</f>
        <v>0</v>
      </c>
      <c r="BG142" s="136">
        <f>IF(N142="zákl. přenesená",J142,0)</f>
        <v>0</v>
      </c>
      <c r="BH142" s="136">
        <f>IF(N142="sníž. přenesená",J142,0)</f>
        <v>0</v>
      </c>
      <c r="BI142" s="136">
        <f>IF(N142="nulová",J142,0)</f>
        <v>0</v>
      </c>
      <c r="BJ142" s="13" t="s">
        <v>88</v>
      </c>
      <c r="BK142" s="136">
        <f>ROUND(I142*H142,2)</f>
        <v>0</v>
      </c>
      <c r="BL142" s="13" t="s">
        <v>88</v>
      </c>
      <c r="BM142" s="135" t="s">
        <v>271</v>
      </c>
    </row>
    <row r="143" spans="2:65" s="1" customFormat="1" ht="24.2" customHeight="1">
      <c r="B143" s="29"/>
      <c r="C143" s="124" t="s">
        <v>272</v>
      </c>
      <c r="D143" s="124" t="s">
        <v>129</v>
      </c>
      <c r="E143" s="125" t="s">
        <v>273</v>
      </c>
      <c r="F143" s="126" t="s">
        <v>274</v>
      </c>
      <c r="G143" s="127" t="s">
        <v>169</v>
      </c>
      <c r="H143" s="128">
        <v>1560</v>
      </c>
      <c r="I143" s="129"/>
      <c r="J143" s="130">
        <f>ROUND(I143*H143,2)</f>
        <v>0</v>
      </c>
      <c r="K143" s="126" t="s">
        <v>133</v>
      </c>
      <c r="L143" s="29"/>
      <c r="M143" s="131" t="s">
        <v>79</v>
      </c>
      <c r="N143" s="132" t="s">
        <v>51</v>
      </c>
      <c r="P143" s="133">
        <f>O143*H143</f>
        <v>0</v>
      </c>
      <c r="Q143" s="133">
        <v>0</v>
      </c>
      <c r="R143" s="133">
        <f>Q143*H143</f>
        <v>0</v>
      </c>
      <c r="S143" s="133">
        <v>0</v>
      </c>
      <c r="T143" s="134">
        <f>S143*H143</f>
        <v>0</v>
      </c>
      <c r="AR143" s="135" t="s">
        <v>88</v>
      </c>
      <c r="AT143" s="135" t="s">
        <v>129</v>
      </c>
      <c r="AU143" s="135" t="s">
        <v>90</v>
      </c>
      <c r="AY143" s="13" t="s">
        <v>127</v>
      </c>
      <c r="BE143" s="136">
        <f>IF(N143="základní",J143,0)</f>
        <v>0</v>
      </c>
      <c r="BF143" s="136">
        <f>IF(N143="snížená",J143,0)</f>
        <v>0</v>
      </c>
      <c r="BG143" s="136">
        <f>IF(N143="zákl. přenesená",J143,0)</f>
        <v>0</v>
      </c>
      <c r="BH143" s="136">
        <f>IF(N143="sníž. přenesená",J143,0)</f>
        <v>0</v>
      </c>
      <c r="BI143" s="136">
        <f>IF(N143="nulová",J143,0)</f>
        <v>0</v>
      </c>
      <c r="BJ143" s="13" t="s">
        <v>88</v>
      </c>
      <c r="BK143" s="136">
        <f>ROUND(I143*H143,2)</f>
        <v>0</v>
      </c>
      <c r="BL143" s="13" t="s">
        <v>88</v>
      </c>
      <c r="BM143" s="135" t="s">
        <v>275</v>
      </c>
    </row>
    <row r="144" spans="2:65" s="1" customFormat="1" ht="11.25">
      <c r="B144" s="29"/>
      <c r="D144" s="137" t="s">
        <v>136</v>
      </c>
      <c r="F144" s="138" t="s">
        <v>276</v>
      </c>
      <c r="I144" s="139"/>
      <c r="L144" s="29"/>
      <c r="M144" s="140"/>
      <c r="T144" s="50"/>
      <c r="AT144" s="13" t="s">
        <v>136</v>
      </c>
      <c r="AU144" s="13" t="s">
        <v>90</v>
      </c>
    </row>
    <row r="145" spans="2:65" s="1" customFormat="1" ht="24.2" customHeight="1">
      <c r="B145" s="29"/>
      <c r="C145" s="141" t="s">
        <v>277</v>
      </c>
      <c r="D145" s="141" t="s">
        <v>174</v>
      </c>
      <c r="E145" s="142" t="s">
        <v>278</v>
      </c>
      <c r="F145" s="143" t="s">
        <v>279</v>
      </c>
      <c r="G145" s="144" t="s">
        <v>169</v>
      </c>
      <c r="H145" s="145">
        <v>60</v>
      </c>
      <c r="I145" s="146"/>
      <c r="J145" s="147">
        <f>ROUND(I145*H145,2)</f>
        <v>0</v>
      </c>
      <c r="K145" s="143" t="s">
        <v>133</v>
      </c>
      <c r="L145" s="148"/>
      <c r="M145" s="149" t="s">
        <v>79</v>
      </c>
      <c r="N145" s="150" t="s">
        <v>51</v>
      </c>
      <c r="P145" s="133">
        <f>O145*H145</f>
        <v>0</v>
      </c>
      <c r="Q145" s="133">
        <v>1.0000000000000001E-5</v>
      </c>
      <c r="R145" s="133">
        <f>Q145*H145</f>
        <v>6.0000000000000006E-4</v>
      </c>
      <c r="S145" s="133">
        <v>0</v>
      </c>
      <c r="T145" s="134">
        <f>S145*H145</f>
        <v>0</v>
      </c>
      <c r="AR145" s="135" t="s">
        <v>90</v>
      </c>
      <c r="AT145" s="135" t="s">
        <v>174</v>
      </c>
      <c r="AU145" s="135" t="s">
        <v>90</v>
      </c>
      <c r="AY145" s="13" t="s">
        <v>127</v>
      </c>
      <c r="BE145" s="136">
        <f>IF(N145="základní",J145,0)</f>
        <v>0</v>
      </c>
      <c r="BF145" s="136">
        <f>IF(N145="snížená",J145,0)</f>
        <v>0</v>
      </c>
      <c r="BG145" s="136">
        <f>IF(N145="zákl. přenesená",J145,0)</f>
        <v>0</v>
      </c>
      <c r="BH145" s="136">
        <f>IF(N145="sníž. přenesená",J145,0)</f>
        <v>0</v>
      </c>
      <c r="BI145" s="136">
        <f>IF(N145="nulová",J145,0)</f>
        <v>0</v>
      </c>
      <c r="BJ145" s="13" t="s">
        <v>88</v>
      </c>
      <c r="BK145" s="136">
        <f>ROUND(I145*H145,2)</f>
        <v>0</v>
      </c>
      <c r="BL145" s="13" t="s">
        <v>88</v>
      </c>
      <c r="BM145" s="135" t="s">
        <v>280</v>
      </c>
    </row>
    <row r="146" spans="2:65" s="1" customFormat="1" ht="24.2" customHeight="1">
      <c r="B146" s="29"/>
      <c r="C146" s="141" t="s">
        <v>281</v>
      </c>
      <c r="D146" s="141" t="s">
        <v>174</v>
      </c>
      <c r="E146" s="142" t="s">
        <v>282</v>
      </c>
      <c r="F146" s="143" t="s">
        <v>283</v>
      </c>
      <c r="G146" s="144" t="s">
        <v>169</v>
      </c>
      <c r="H146" s="145">
        <v>1500</v>
      </c>
      <c r="I146" s="146"/>
      <c r="J146" s="147">
        <f>ROUND(I146*H146,2)</f>
        <v>0</v>
      </c>
      <c r="K146" s="143" t="s">
        <v>235</v>
      </c>
      <c r="L146" s="148"/>
      <c r="M146" s="149" t="s">
        <v>79</v>
      </c>
      <c r="N146" s="150" t="s">
        <v>51</v>
      </c>
      <c r="P146" s="133">
        <f>O146*H146</f>
        <v>0</v>
      </c>
      <c r="Q146" s="133">
        <v>1.0000000000000001E-5</v>
      </c>
      <c r="R146" s="133">
        <f>Q146*H146</f>
        <v>1.5000000000000001E-2</v>
      </c>
      <c r="S146" s="133">
        <v>0</v>
      </c>
      <c r="T146" s="134">
        <f>S146*H146</f>
        <v>0</v>
      </c>
      <c r="AR146" s="135" t="s">
        <v>90</v>
      </c>
      <c r="AT146" s="135" t="s">
        <v>174</v>
      </c>
      <c r="AU146" s="135" t="s">
        <v>90</v>
      </c>
      <c r="AY146" s="13" t="s">
        <v>127</v>
      </c>
      <c r="BE146" s="136">
        <f>IF(N146="základní",J146,0)</f>
        <v>0</v>
      </c>
      <c r="BF146" s="136">
        <f>IF(N146="snížená",J146,0)</f>
        <v>0</v>
      </c>
      <c r="BG146" s="136">
        <f>IF(N146="zákl. přenesená",J146,0)</f>
        <v>0</v>
      </c>
      <c r="BH146" s="136">
        <f>IF(N146="sníž. přenesená",J146,0)</f>
        <v>0</v>
      </c>
      <c r="BI146" s="136">
        <f>IF(N146="nulová",J146,0)</f>
        <v>0</v>
      </c>
      <c r="BJ146" s="13" t="s">
        <v>88</v>
      </c>
      <c r="BK146" s="136">
        <f>ROUND(I146*H146,2)</f>
        <v>0</v>
      </c>
      <c r="BL146" s="13" t="s">
        <v>88</v>
      </c>
      <c r="BM146" s="135" t="s">
        <v>284</v>
      </c>
    </row>
    <row r="147" spans="2:65" s="1" customFormat="1" ht="21.75" customHeight="1">
      <c r="B147" s="29"/>
      <c r="C147" s="124" t="s">
        <v>285</v>
      </c>
      <c r="D147" s="124" t="s">
        <v>129</v>
      </c>
      <c r="E147" s="125" t="s">
        <v>286</v>
      </c>
      <c r="F147" s="126" t="s">
        <v>287</v>
      </c>
      <c r="G147" s="127" t="s">
        <v>182</v>
      </c>
      <c r="H147" s="128">
        <v>1</v>
      </c>
      <c r="I147" s="129"/>
      <c r="J147" s="130">
        <f>ROUND(I147*H147,2)</f>
        <v>0</v>
      </c>
      <c r="K147" s="126" t="s">
        <v>288</v>
      </c>
      <c r="L147" s="29"/>
      <c r="M147" s="131" t="s">
        <v>79</v>
      </c>
      <c r="N147" s="132" t="s">
        <v>51</v>
      </c>
      <c r="P147" s="133">
        <f>O147*H147</f>
        <v>0</v>
      </c>
      <c r="Q147" s="133">
        <v>0</v>
      </c>
      <c r="R147" s="133">
        <f>Q147*H147</f>
        <v>0</v>
      </c>
      <c r="S147" s="133">
        <v>0</v>
      </c>
      <c r="T147" s="134">
        <f>S147*H147</f>
        <v>0</v>
      </c>
      <c r="AR147" s="135" t="s">
        <v>88</v>
      </c>
      <c r="AT147" s="135" t="s">
        <v>129</v>
      </c>
      <c r="AU147" s="135" t="s">
        <v>90</v>
      </c>
      <c r="AY147" s="13" t="s">
        <v>127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3" t="s">
        <v>88</v>
      </c>
      <c r="BK147" s="136">
        <f>ROUND(I147*H147,2)</f>
        <v>0</v>
      </c>
      <c r="BL147" s="13" t="s">
        <v>88</v>
      </c>
      <c r="BM147" s="135" t="s">
        <v>289</v>
      </c>
    </row>
    <row r="148" spans="2:65" s="1" customFormat="1" ht="11.25">
      <c r="B148" s="29"/>
      <c r="D148" s="137" t="s">
        <v>136</v>
      </c>
      <c r="F148" s="138" t="s">
        <v>290</v>
      </c>
      <c r="I148" s="139"/>
      <c r="L148" s="29"/>
      <c r="M148" s="140"/>
      <c r="T148" s="50"/>
      <c r="AT148" s="13" t="s">
        <v>136</v>
      </c>
      <c r="AU148" s="13" t="s">
        <v>90</v>
      </c>
    </row>
    <row r="149" spans="2:65" s="1" customFormat="1" ht="24.2" customHeight="1">
      <c r="B149" s="29"/>
      <c r="C149" s="141" t="s">
        <v>177</v>
      </c>
      <c r="D149" s="141" t="s">
        <v>174</v>
      </c>
      <c r="E149" s="142" t="s">
        <v>291</v>
      </c>
      <c r="F149" s="143" t="s">
        <v>292</v>
      </c>
      <c r="G149" s="144" t="s">
        <v>182</v>
      </c>
      <c r="H149" s="145">
        <v>1</v>
      </c>
      <c r="I149" s="146"/>
      <c r="J149" s="147">
        <f>ROUND(I149*H149,2)</f>
        <v>0</v>
      </c>
      <c r="K149" s="143" t="s">
        <v>235</v>
      </c>
      <c r="L149" s="148"/>
      <c r="M149" s="149" t="s">
        <v>79</v>
      </c>
      <c r="N149" s="150" t="s">
        <v>51</v>
      </c>
      <c r="P149" s="133">
        <f>O149*H149</f>
        <v>0</v>
      </c>
      <c r="Q149" s="133">
        <v>1E-4</v>
      </c>
      <c r="R149" s="133">
        <f>Q149*H149</f>
        <v>1E-4</v>
      </c>
      <c r="S149" s="133">
        <v>0</v>
      </c>
      <c r="T149" s="134">
        <f>S149*H149</f>
        <v>0</v>
      </c>
      <c r="AR149" s="135" t="s">
        <v>90</v>
      </c>
      <c r="AT149" s="135" t="s">
        <v>174</v>
      </c>
      <c r="AU149" s="135" t="s">
        <v>90</v>
      </c>
      <c r="AY149" s="13" t="s">
        <v>127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3" t="s">
        <v>88</v>
      </c>
      <c r="BK149" s="136">
        <f>ROUND(I149*H149,2)</f>
        <v>0</v>
      </c>
      <c r="BL149" s="13" t="s">
        <v>88</v>
      </c>
      <c r="BM149" s="135" t="s">
        <v>293</v>
      </c>
    </row>
    <row r="150" spans="2:65" s="1" customFormat="1" ht="37.9" customHeight="1">
      <c r="B150" s="29"/>
      <c r="C150" s="124" t="s">
        <v>294</v>
      </c>
      <c r="D150" s="124" t="s">
        <v>129</v>
      </c>
      <c r="E150" s="125" t="s">
        <v>295</v>
      </c>
      <c r="F150" s="126" t="s">
        <v>296</v>
      </c>
      <c r="G150" s="127" t="s">
        <v>182</v>
      </c>
      <c r="H150" s="128">
        <v>1</v>
      </c>
      <c r="I150" s="129"/>
      <c r="J150" s="130">
        <f>ROUND(I150*H150,2)</f>
        <v>0</v>
      </c>
      <c r="K150" s="126" t="s">
        <v>133</v>
      </c>
      <c r="L150" s="29"/>
      <c r="M150" s="131" t="s">
        <v>79</v>
      </c>
      <c r="N150" s="132" t="s">
        <v>51</v>
      </c>
      <c r="P150" s="133">
        <f>O150*H150</f>
        <v>0</v>
      </c>
      <c r="Q150" s="133">
        <v>0</v>
      </c>
      <c r="R150" s="133">
        <f>Q150*H150</f>
        <v>0</v>
      </c>
      <c r="S150" s="133">
        <v>0</v>
      </c>
      <c r="T150" s="134">
        <f>S150*H150</f>
        <v>0</v>
      </c>
      <c r="AR150" s="135" t="s">
        <v>88</v>
      </c>
      <c r="AT150" s="135" t="s">
        <v>129</v>
      </c>
      <c r="AU150" s="135" t="s">
        <v>90</v>
      </c>
      <c r="AY150" s="13" t="s">
        <v>127</v>
      </c>
      <c r="BE150" s="136">
        <f>IF(N150="základní",J150,0)</f>
        <v>0</v>
      </c>
      <c r="BF150" s="136">
        <f>IF(N150="snížená",J150,0)</f>
        <v>0</v>
      </c>
      <c r="BG150" s="136">
        <f>IF(N150="zákl. přenesená",J150,0)</f>
        <v>0</v>
      </c>
      <c r="BH150" s="136">
        <f>IF(N150="sníž. přenesená",J150,0)</f>
        <v>0</v>
      </c>
      <c r="BI150" s="136">
        <f>IF(N150="nulová",J150,0)</f>
        <v>0</v>
      </c>
      <c r="BJ150" s="13" t="s">
        <v>88</v>
      </c>
      <c r="BK150" s="136">
        <f>ROUND(I150*H150,2)</f>
        <v>0</v>
      </c>
      <c r="BL150" s="13" t="s">
        <v>88</v>
      </c>
      <c r="BM150" s="135" t="s">
        <v>297</v>
      </c>
    </row>
    <row r="151" spans="2:65" s="1" customFormat="1" ht="11.25">
      <c r="B151" s="29"/>
      <c r="D151" s="137" t="s">
        <v>136</v>
      </c>
      <c r="F151" s="138" t="s">
        <v>298</v>
      </c>
      <c r="I151" s="139"/>
      <c r="L151" s="29"/>
      <c r="M151" s="140"/>
      <c r="T151" s="50"/>
      <c r="AT151" s="13" t="s">
        <v>136</v>
      </c>
      <c r="AU151" s="13" t="s">
        <v>90</v>
      </c>
    </row>
    <row r="152" spans="2:65" s="1" customFormat="1" ht="37.9" customHeight="1">
      <c r="B152" s="29"/>
      <c r="C152" s="124" t="s">
        <v>299</v>
      </c>
      <c r="D152" s="124" t="s">
        <v>129</v>
      </c>
      <c r="E152" s="125" t="s">
        <v>300</v>
      </c>
      <c r="F152" s="126" t="s">
        <v>301</v>
      </c>
      <c r="G152" s="127" t="s">
        <v>182</v>
      </c>
      <c r="H152" s="128">
        <v>1</v>
      </c>
      <c r="I152" s="129"/>
      <c r="J152" s="130">
        <f>ROUND(I152*H152,2)</f>
        <v>0</v>
      </c>
      <c r="K152" s="126" t="s">
        <v>133</v>
      </c>
      <c r="L152" s="29"/>
      <c r="M152" s="131" t="s">
        <v>79</v>
      </c>
      <c r="N152" s="132" t="s">
        <v>51</v>
      </c>
      <c r="P152" s="133">
        <f>O152*H152</f>
        <v>0</v>
      </c>
      <c r="Q152" s="133">
        <v>0</v>
      </c>
      <c r="R152" s="133">
        <f>Q152*H152</f>
        <v>0</v>
      </c>
      <c r="S152" s="133">
        <v>0</v>
      </c>
      <c r="T152" s="134">
        <f>S152*H152</f>
        <v>0</v>
      </c>
      <c r="AR152" s="135" t="s">
        <v>88</v>
      </c>
      <c r="AT152" s="135" t="s">
        <v>129</v>
      </c>
      <c r="AU152" s="135" t="s">
        <v>90</v>
      </c>
      <c r="AY152" s="13" t="s">
        <v>127</v>
      </c>
      <c r="BE152" s="136">
        <f>IF(N152="základní",J152,0)</f>
        <v>0</v>
      </c>
      <c r="BF152" s="136">
        <f>IF(N152="snížená",J152,0)</f>
        <v>0</v>
      </c>
      <c r="BG152" s="136">
        <f>IF(N152="zákl. přenesená",J152,0)</f>
        <v>0</v>
      </c>
      <c r="BH152" s="136">
        <f>IF(N152="sníž. přenesená",J152,0)</f>
        <v>0</v>
      </c>
      <c r="BI152" s="136">
        <f>IF(N152="nulová",J152,0)</f>
        <v>0</v>
      </c>
      <c r="BJ152" s="13" t="s">
        <v>88</v>
      </c>
      <c r="BK152" s="136">
        <f>ROUND(I152*H152,2)</f>
        <v>0</v>
      </c>
      <c r="BL152" s="13" t="s">
        <v>88</v>
      </c>
      <c r="BM152" s="135" t="s">
        <v>302</v>
      </c>
    </row>
    <row r="153" spans="2:65" s="1" customFormat="1" ht="11.25">
      <c r="B153" s="29"/>
      <c r="D153" s="137" t="s">
        <v>136</v>
      </c>
      <c r="F153" s="138" t="s">
        <v>303</v>
      </c>
      <c r="I153" s="139"/>
      <c r="L153" s="29"/>
      <c r="M153" s="140"/>
      <c r="T153" s="50"/>
      <c r="AT153" s="13" t="s">
        <v>136</v>
      </c>
      <c r="AU153" s="13" t="s">
        <v>90</v>
      </c>
    </row>
    <row r="154" spans="2:65" s="1" customFormat="1" ht="21.75" customHeight="1">
      <c r="B154" s="29"/>
      <c r="C154" s="124" t="s">
        <v>304</v>
      </c>
      <c r="D154" s="124" t="s">
        <v>129</v>
      </c>
      <c r="E154" s="125" t="s">
        <v>305</v>
      </c>
      <c r="F154" s="126" t="s">
        <v>306</v>
      </c>
      <c r="G154" s="127" t="s">
        <v>182</v>
      </c>
      <c r="H154" s="128">
        <v>1</v>
      </c>
      <c r="I154" s="129"/>
      <c r="J154" s="130">
        <f>ROUND(I154*H154,2)</f>
        <v>0</v>
      </c>
      <c r="K154" s="126" t="s">
        <v>133</v>
      </c>
      <c r="L154" s="29"/>
      <c r="M154" s="131" t="s">
        <v>79</v>
      </c>
      <c r="N154" s="132" t="s">
        <v>51</v>
      </c>
      <c r="P154" s="133">
        <f>O154*H154</f>
        <v>0</v>
      </c>
      <c r="Q154" s="133">
        <v>0</v>
      </c>
      <c r="R154" s="133">
        <f>Q154*H154</f>
        <v>0</v>
      </c>
      <c r="S154" s="133">
        <v>0</v>
      </c>
      <c r="T154" s="134">
        <f>S154*H154</f>
        <v>0</v>
      </c>
      <c r="AR154" s="135" t="s">
        <v>88</v>
      </c>
      <c r="AT154" s="135" t="s">
        <v>129</v>
      </c>
      <c r="AU154" s="135" t="s">
        <v>90</v>
      </c>
      <c r="AY154" s="13" t="s">
        <v>127</v>
      </c>
      <c r="BE154" s="136">
        <f>IF(N154="základní",J154,0)</f>
        <v>0</v>
      </c>
      <c r="BF154" s="136">
        <f>IF(N154="snížená",J154,0)</f>
        <v>0</v>
      </c>
      <c r="BG154" s="136">
        <f>IF(N154="zákl. přenesená",J154,0)</f>
        <v>0</v>
      </c>
      <c r="BH154" s="136">
        <f>IF(N154="sníž. přenesená",J154,0)</f>
        <v>0</v>
      </c>
      <c r="BI154" s="136">
        <f>IF(N154="nulová",J154,0)</f>
        <v>0</v>
      </c>
      <c r="BJ154" s="13" t="s">
        <v>88</v>
      </c>
      <c r="BK154" s="136">
        <f>ROUND(I154*H154,2)</f>
        <v>0</v>
      </c>
      <c r="BL154" s="13" t="s">
        <v>88</v>
      </c>
      <c r="BM154" s="135" t="s">
        <v>307</v>
      </c>
    </row>
    <row r="155" spans="2:65" s="1" customFormat="1" ht="11.25">
      <c r="B155" s="29"/>
      <c r="D155" s="137" t="s">
        <v>136</v>
      </c>
      <c r="F155" s="138" t="s">
        <v>308</v>
      </c>
      <c r="I155" s="139"/>
      <c r="L155" s="29"/>
      <c r="M155" s="140"/>
      <c r="T155" s="50"/>
      <c r="AT155" s="13" t="s">
        <v>136</v>
      </c>
      <c r="AU155" s="13" t="s">
        <v>90</v>
      </c>
    </row>
    <row r="156" spans="2:65" s="1" customFormat="1" ht="16.5" customHeight="1">
      <c r="B156" s="29"/>
      <c r="C156" s="141" t="s">
        <v>309</v>
      </c>
      <c r="D156" s="141" t="s">
        <v>174</v>
      </c>
      <c r="E156" s="142" t="s">
        <v>310</v>
      </c>
      <c r="F156" s="143" t="s">
        <v>311</v>
      </c>
      <c r="G156" s="144" t="s">
        <v>182</v>
      </c>
      <c r="H156" s="145">
        <v>1</v>
      </c>
      <c r="I156" s="146"/>
      <c r="J156" s="147">
        <f>ROUND(I156*H156,2)</f>
        <v>0</v>
      </c>
      <c r="K156" s="143" t="s">
        <v>235</v>
      </c>
      <c r="L156" s="148"/>
      <c r="M156" s="149" t="s">
        <v>79</v>
      </c>
      <c r="N156" s="150" t="s">
        <v>51</v>
      </c>
      <c r="P156" s="133">
        <f>O156*H156</f>
        <v>0</v>
      </c>
      <c r="Q156" s="133">
        <v>0</v>
      </c>
      <c r="R156" s="133">
        <f>Q156*H156</f>
        <v>0</v>
      </c>
      <c r="S156" s="133">
        <v>0</v>
      </c>
      <c r="T156" s="134">
        <f>S156*H156</f>
        <v>0</v>
      </c>
      <c r="AR156" s="135" t="s">
        <v>90</v>
      </c>
      <c r="AT156" s="135" t="s">
        <v>174</v>
      </c>
      <c r="AU156" s="135" t="s">
        <v>90</v>
      </c>
      <c r="AY156" s="13" t="s">
        <v>127</v>
      </c>
      <c r="BE156" s="136">
        <f>IF(N156="základní",J156,0)</f>
        <v>0</v>
      </c>
      <c r="BF156" s="136">
        <f>IF(N156="snížená",J156,0)</f>
        <v>0</v>
      </c>
      <c r="BG156" s="136">
        <f>IF(N156="zákl. přenesená",J156,0)</f>
        <v>0</v>
      </c>
      <c r="BH156" s="136">
        <f>IF(N156="sníž. přenesená",J156,0)</f>
        <v>0</v>
      </c>
      <c r="BI156" s="136">
        <f>IF(N156="nulová",J156,0)</f>
        <v>0</v>
      </c>
      <c r="BJ156" s="13" t="s">
        <v>88</v>
      </c>
      <c r="BK156" s="136">
        <f>ROUND(I156*H156,2)</f>
        <v>0</v>
      </c>
      <c r="BL156" s="13" t="s">
        <v>88</v>
      </c>
      <c r="BM156" s="135" t="s">
        <v>312</v>
      </c>
    </row>
    <row r="157" spans="2:65" s="11" customFormat="1" ht="22.9" customHeight="1">
      <c r="B157" s="112"/>
      <c r="D157" s="113" t="s">
        <v>80</v>
      </c>
      <c r="E157" s="122" t="s">
        <v>313</v>
      </c>
      <c r="F157" s="122" t="s">
        <v>314</v>
      </c>
      <c r="I157" s="115"/>
      <c r="J157" s="123">
        <f>BK157</f>
        <v>0</v>
      </c>
      <c r="L157" s="112"/>
      <c r="M157" s="117"/>
      <c r="P157" s="118">
        <f>SUM(P158:P172)</f>
        <v>0</v>
      </c>
      <c r="R157" s="118">
        <f>SUM(R158:R172)</f>
        <v>7.000000000000001E-4</v>
      </c>
      <c r="T157" s="119">
        <f>SUM(T158:T172)</f>
        <v>0</v>
      </c>
      <c r="AR157" s="113" t="s">
        <v>144</v>
      </c>
      <c r="AT157" s="120" t="s">
        <v>80</v>
      </c>
      <c r="AU157" s="120" t="s">
        <v>88</v>
      </c>
      <c r="AY157" s="113" t="s">
        <v>127</v>
      </c>
      <c r="BK157" s="121">
        <f>SUM(BK158:BK172)</f>
        <v>0</v>
      </c>
    </row>
    <row r="158" spans="2:65" s="1" customFormat="1" ht="24.2" customHeight="1">
      <c r="B158" s="29"/>
      <c r="C158" s="124" t="s">
        <v>315</v>
      </c>
      <c r="D158" s="124" t="s">
        <v>129</v>
      </c>
      <c r="E158" s="125" t="s">
        <v>316</v>
      </c>
      <c r="F158" s="126" t="s">
        <v>317</v>
      </c>
      <c r="G158" s="127" t="s">
        <v>182</v>
      </c>
      <c r="H158" s="128">
        <v>1</v>
      </c>
      <c r="I158" s="129"/>
      <c r="J158" s="130">
        <f>ROUND(I158*H158,2)</f>
        <v>0</v>
      </c>
      <c r="K158" s="126" t="s">
        <v>133</v>
      </c>
      <c r="L158" s="29"/>
      <c r="M158" s="131" t="s">
        <v>79</v>
      </c>
      <c r="N158" s="132" t="s">
        <v>51</v>
      </c>
      <c r="P158" s="133">
        <f>O158*H158</f>
        <v>0</v>
      </c>
      <c r="Q158" s="133">
        <v>0</v>
      </c>
      <c r="R158" s="133">
        <f>Q158*H158</f>
        <v>0</v>
      </c>
      <c r="S158" s="133">
        <v>0</v>
      </c>
      <c r="T158" s="134">
        <f>S158*H158</f>
        <v>0</v>
      </c>
      <c r="AR158" s="135" t="s">
        <v>88</v>
      </c>
      <c r="AT158" s="135" t="s">
        <v>129</v>
      </c>
      <c r="AU158" s="135" t="s">
        <v>90</v>
      </c>
      <c r="AY158" s="13" t="s">
        <v>127</v>
      </c>
      <c r="BE158" s="136">
        <f>IF(N158="základní",J158,0)</f>
        <v>0</v>
      </c>
      <c r="BF158" s="136">
        <f>IF(N158="snížená",J158,0)</f>
        <v>0</v>
      </c>
      <c r="BG158" s="136">
        <f>IF(N158="zákl. přenesená",J158,0)</f>
        <v>0</v>
      </c>
      <c r="BH158" s="136">
        <f>IF(N158="sníž. přenesená",J158,0)</f>
        <v>0</v>
      </c>
      <c r="BI158" s="136">
        <f>IF(N158="nulová",J158,0)</f>
        <v>0</v>
      </c>
      <c r="BJ158" s="13" t="s">
        <v>88</v>
      </c>
      <c r="BK158" s="136">
        <f>ROUND(I158*H158,2)</f>
        <v>0</v>
      </c>
      <c r="BL158" s="13" t="s">
        <v>88</v>
      </c>
      <c r="BM158" s="135" t="s">
        <v>318</v>
      </c>
    </row>
    <row r="159" spans="2:65" s="1" customFormat="1" ht="11.25">
      <c r="B159" s="29"/>
      <c r="D159" s="137" t="s">
        <v>136</v>
      </c>
      <c r="F159" s="138" t="s">
        <v>319</v>
      </c>
      <c r="I159" s="139"/>
      <c r="L159" s="29"/>
      <c r="M159" s="140"/>
      <c r="T159" s="50"/>
      <c r="AT159" s="13" t="s">
        <v>136</v>
      </c>
      <c r="AU159" s="13" t="s">
        <v>90</v>
      </c>
    </row>
    <row r="160" spans="2:65" s="1" customFormat="1" ht="24.2" customHeight="1">
      <c r="B160" s="29"/>
      <c r="C160" s="124" t="s">
        <v>320</v>
      </c>
      <c r="D160" s="124" t="s">
        <v>129</v>
      </c>
      <c r="E160" s="125" t="s">
        <v>321</v>
      </c>
      <c r="F160" s="126" t="s">
        <v>322</v>
      </c>
      <c r="G160" s="127" t="s">
        <v>182</v>
      </c>
      <c r="H160" s="128">
        <v>6</v>
      </c>
      <c r="I160" s="129"/>
      <c r="J160" s="130">
        <f>ROUND(I160*H160,2)</f>
        <v>0</v>
      </c>
      <c r="K160" s="126" t="s">
        <v>133</v>
      </c>
      <c r="L160" s="29"/>
      <c r="M160" s="131" t="s">
        <v>79</v>
      </c>
      <c r="N160" s="132" t="s">
        <v>51</v>
      </c>
      <c r="P160" s="133">
        <f>O160*H160</f>
        <v>0</v>
      </c>
      <c r="Q160" s="133">
        <v>0</v>
      </c>
      <c r="R160" s="133">
        <f>Q160*H160</f>
        <v>0</v>
      </c>
      <c r="S160" s="133">
        <v>0</v>
      </c>
      <c r="T160" s="134">
        <f>S160*H160</f>
        <v>0</v>
      </c>
      <c r="AR160" s="135" t="s">
        <v>88</v>
      </c>
      <c r="AT160" s="135" t="s">
        <v>129</v>
      </c>
      <c r="AU160" s="135" t="s">
        <v>90</v>
      </c>
      <c r="AY160" s="13" t="s">
        <v>127</v>
      </c>
      <c r="BE160" s="136">
        <f>IF(N160="základní",J160,0)</f>
        <v>0</v>
      </c>
      <c r="BF160" s="136">
        <f>IF(N160="snížená",J160,0)</f>
        <v>0</v>
      </c>
      <c r="BG160" s="136">
        <f>IF(N160="zákl. přenesená",J160,0)</f>
        <v>0</v>
      </c>
      <c r="BH160" s="136">
        <f>IF(N160="sníž. přenesená",J160,0)</f>
        <v>0</v>
      </c>
      <c r="BI160" s="136">
        <f>IF(N160="nulová",J160,0)</f>
        <v>0</v>
      </c>
      <c r="BJ160" s="13" t="s">
        <v>88</v>
      </c>
      <c r="BK160" s="136">
        <f>ROUND(I160*H160,2)</f>
        <v>0</v>
      </c>
      <c r="BL160" s="13" t="s">
        <v>88</v>
      </c>
      <c r="BM160" s="135" t="s">
        <v>323</v>
      </c>
    </row>
    <row r="161" spans="2:65" s="1" customFormat="1" ht="11.25">
      <c r="B161" s="29"/>
      <c r="D161" s="137" t="s">
        <v>136</v>
      </c>
      <c r="F161" s="138" t="s">
        <v>324</v>
      </c>
      <c r="I161" s="139"/>
      <c r="L161" s="29"/>
      <c r="M161" s="140"/>
      <c r="T161" s="50"/>
      <c r="AT161" s="13" t="s">
        <v>136</v>
      </c>
      <c r="AU161" s="13" t="s">
        <v>90</v>
      </c>
    </row>
    <row r="162" spans="2:65" s="1" customFormat="1" ht="16.5" customHeight="1">
      <c r="B162" s="29"/>
      <c r="C162" s="141" t="s">
        <v>325</v>
      </c>
      <c r="D162" s="141" t="s">
        <v>174</v>
      </c>
      <c r="E162" s="142" t="s">
        <v>194</v>
      </c>
      <c r="F162" s="143" t="s">
        <v>195</v>
      </c>
      <c r="G162" s="144" t="s">
        <v>182</v>
      </c>
      <c r="H162" s="145">
        <v>6</v>
      </c>
      <c r="I162" s="146"/>
      <c r="J162" s="147">
        <f>ROUND(I162*H162,2)</f>
        <v>0</v>
      </c>
      <c r="K162" s="143" t="s">
        <v>133</v>
      </c>
      <c r="L162" s="148"/>
      <c r="M162" s="149" t="s">
        <v>79</v>
      </c>
      <c r="N162" s="150" t="s">
        <v>51</v>
      </c>
      <c r="P162" s="133">
        <f>O162*H162</f>
        <v>0</v>
      </c>
      <c r="Q162" s="133">
        <v>1E-4</v>
      </c>
      <c r="R162" s="133">
        <f>Q162*H162</f>
        <v>6.0000000000000006E-4</v>
      </c>
      <c r="S162" s="133">
        <v>0</v>
      </c>
      <c r="T162" s="134">
        <f>S162*H162</f>
        <v>0</v>
      </c>
      <c r="AR162" s="135" t="s">
        <v>90</v>
      </c>
      <c r="AT162" s="135" t="s">
        <v>174</v>
      </c>
      <c r="AU162" s="135" t="s">
        <v>90</v>
      </c>
      <c r="AY162" s="13" t="s">
        <v>127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3" t="s">
        <v>88</v>
      </c>
      <c r="BK162" s="136">
        <f>ROUND(I162*H162,2)</f>
        <v>0</v>
      </c>
      <c r="BL162" s="13" t="s">
        <v>88</v>
      </c>
      <c r="BM162" s="135" t="s">
        <v>326</v>
      </c>
    </row>
    <row r="163" spans="2:65" s="1" customFormat="1" ht="24.2" customHeight="1">
      <c r="B163" s="29"/>
      <c r="C163" s="124" t="s">
        <v>327</v>
      </c>
      <c r="D163" s="124" t="s">
        <v>129</v>
      </c>
      <c r="E163" s="125" t="s">
        <v>328</v>
      </c>
      <c r="F163" s="126" t="s">
        <v>329</v>
      </c>
      <c r="G163" s="127" t="s">
        <v>182</v>
      </c>
      <c r="H163" s="128">
        <v>1</v>
      </c>
      <c r="I163" s="129"/>
      <c r="J163" s="130">
        <f>ROUND(I163*H163,2)</f>
        <v>0</v>
      </c>
      <c r="K163" s="126" t="s">
        <v>235</v>
      </c>
      <c r="L163" s="29"/>
      <c r="M163" s="131" t="s">
        <v>79</v>
      </c>
      <c r="N163" s="132" t="s">
        <v>51</v>
      </c>
      <c r="P163" s="133">
        <f>O163*H163</f>
        <v>0</v>
      </c>
      <c r="Q163" s="133">
        <v>0</v>
      </c>
      <c r="R163" s="133">
        <f>Q163*H163</f>
        <v>0</v>
      </c>
      <c r="S163" s="133">
        <v>0</v>
      </c>
      <c r="T163" s="134">
        <f>S163*H163</f>
        <v>0</v>
      </c>
      <c r="AR163" s="135" t="s">
        <v>88</v>
      </c>
      <c r="AT163" s="135" t="s">
        <v>129</v>
      </c>
      <c r="AU163" s="135" t="s">
        <v>90</v>
      </c>
      <c r="AY163" s="13" t="s">
        <v>127</v>
      </c>
      <c r="BE163" s="136">
        <f>IF(N163="základní",J163,0)</f>
        <v>0</v>
      </c>
      <c r="BF163" s="136">
        <f>IF(N163="snížená",J163,0)</f>
        <v>0</v>
      </c>
      <c r="BG163" s="136">
        <f>IF(N163="zákl. přenesená",J163,0)</f>
        <v>0</v>
      </c>
      <c r="BH163" s="136">
        <f>IF(N163="sníž. přenesená",J163,0)</f>
        <v>0</v>
      </c>
      <c r="BI163" s="136">
        <f>IF(N163="nulová",J163,0)</f>
        <v>0</v>
      </c>
      <c r="BJ163" s="13" t="s">
        <v>88</v>
      </c>
      <c r="BK163" s="136">
        <f>ROUND(I163*H163,2)</f>
        <v>0</v>
      </c>
      <c r="BL163" s="13" t="s">
        <v>88</v>
      </c>
      <c r="BM163" s="135" t="s">
        <v>330</v>
      </c>
    </row>
    <row r="164" spans="2:65" s="1" customFormat="1" ht="24.2" customHeight="1">
      <c r="B164" s="29"/>
      <c r="C164" s="141" t="s">
        <v>331</v>
      </c>
      <c r="D164" s="141" t="s">
        <v>174</v>
      </c>
      <c r="E164" s="142" t="s">
        <v>332</v>
      </c>
      <c r="F164" s="143" t="s">
        <v>333</v>
      </c>
      <c r="G164" s="144" t="s">
        <v>182</v>
      </c>
      <c r="H164" s="145">
        <v>1</v>
      </c>
      <c r="I164" s="146"/>
      <c r="J164" s="147">
        <f>ROUND(I164*H164,2)</f>
        <v>0</v>
      </c>
      <c r="K164" s="143" t="s">
        <v>235</v>
      </c>
      <c r="L164" s="148"/>
      <c r="M164" s="149" t="s">
        <v>79</v>
      </c>
      <c r="N164" s="150" t="s">
        <v>51</v>
      </c>
      <c r="P164" s="133">
        <f>O164*H164</f>
        <v>0</v>
      </c>
      <c r="Q164" s="133">
        <v>0</v>
      </c>
      <c r="R164" s="133">
        <f>Q164*H164</f>
        <v>0</v>
      </c>
      <c r="S164" s="133">
        <v>0</v>
      </c>
      <c r="T164" s="134">
        <f>S164*H164</f>
        <v>0</v>
      </c>
      <c r="AR164" s="135" t="s">
        <v>90</v>
      </c>
      <c r="AT164" s="135" t="s">
        <v>174</v>
      </c>
      <c r="AU164" s="135" t="s">
        <v>90</v>
      </c>
      <c r="AY164" s="13" t="s">
        <v>127</v>
      </c>
      <c r="BE164" s="136">
        <f>IF(N164="základní",J164,0)</f>
        <v>0</v>
      </c>
      <c r="BF164" s="136">
        <f>IF(N164="snížená",J164,0)</f>
        <v>0</v>
      </c>
      <c r="BG164" s="136">
        <f>IF(N164="zákl. přenesená",J164,0)</f>
        <v>0</v>
      </c>
      <c r="BH164" s="136">
        <f>IF(N164="sníž. přenesená",J164,0)</f>
        <v>0</v>
      </c>
      <c r="BI164" s="136">
        <f>IF(N164="nulová",J164,0)</f>
        <v>0</v>
      </c>
      <c r="BJ164" s="13" t="s">
        <v>88</v>
      </c>
      <c r="BK164" s="136">
        <f>ROUND(I164*H164,2)</f>
        <v>0</v>
      </c>
      <c r="BL164" s="13" t="s">
        <v>88</v>
      </c>
      <c r="BM164" s="135" t="s">
        <v>334</v>
      </c>
    </row>
    <row r="165" spans="2:65" s="1" customFormat="1" ht="16.5" customHeight="1">
      <c r="B165" s="29"/>
      <c r="C165" s="124" t="s">
        <v>335</v>
      </c>
      <c r="D165" s="124" t="s">
        <v>129</v>
      </c>
      <c r="E165" s="125" t="s">
        <v>336</v>
      </c>
      <c r="F165" s="126" t="s">
        <v>337</v>
      </c>
      <c r="G165" s="127" t="s">
        <v>182</v>
      </c>
      <c r="H165" s="128">
        <v>1</v>
      </c>
      <c r="I165" s="129"/>
      <c r="J165" s="130">
        <f>ROUND(I165*H165,2)</f>
        <v>0</v>
      </c>
      <c r="K165" s="126" t="s">
        <v>133</v>
      </c>
      <c r="L165" s="29"/>
      <c r="M165" s="131" t="s">
        <v>79</v>
      </c>
      <c r="N165" s="132" t="s">
        <v>51</v>
      </c>
      <c r="P165" s="133">
        <f>O165*H165</f>
        <v>0</v>
      </c>
      <c r="Q165" s="133">
        <v>0</v>
      </c>
      <c r="R165" s="133">
        <f>Q165*H165</f>
        <v>0</v>
      </c>
      <c r="S165" s="133">
        <v>0</v>
      </c>
      <c r="T165" s="134">
        <f>S165*H165</f>
        <v>0</v>
      </c>
      <c r="AR165" s="135" t="s">
        <v>88</v>
      </c>
      <c r="AT165" s="135" t="s">
        <v>129</v>
      </c>
      <c r="AU165" s="135" t="s">
        <v>90</v>
      </c>
      <c r="AY165" s="13" t="s">
        <v>127</v>
      </c>
      <c r="BE165" s="136">
        <f>IF(N165="základní",J165,0)</f>
        <v>0</v>
      </c>
      <c r="BF165" s="136">
        <f>IF(N165="snížená",J165,0)</f>
        <v>0</v>
      </c>
      <c r="BG165" s="136">
        <f>IF(N165="zákl. přenesená",J165,0)</f>
        <v>0</v>
      </c>
      <c r="BH165" s="136">
        <f>IF(N165="sníž. přenesená",J165,0)</f>
        <v>0</v>
      </c>
      <c r="BI165" s="136">
        <f>IF(N165="nulová",J165,0)</f>
        <v>0</v>
      </c>
      <c r="BJ165" s="13" t="s">
        <v>88</v>
      </c>
      <c r="BK165" s="136">
        <f>ROUND(I165*H165,2)</f>
        <v>0</v>
      </c>
      <c r="BL165" s="13" t="s">
        <v>88</v>
      </c>
      <c r="BM165" s="135" t="s">
        <v>338</v>
      </c>
    </row>
    <row r="166" spans="2:65" s="1" customFormat="1" ht="11.25">
      <c r="B166" s="29"/>
      <c r="D166" s="137" t="s">
        <v>136</v>
      </c>
      <c r="F166" s="138" t="s">
        <v>339</v>
      </c>
      <c r="I166" s="139"/>
      <c r="L166" s="29"/>
      <c r="M166" s="140"/>
      <c r="T166" s="50"/>
      <c r="AT166" s="13" t="s">
        <v>136</v>
      </c>
      <c r="AU166" s="13" t="s">
        <v>90</v>
      </c>
    </row>
    <row r="167" spans="2:65" s="1" customFormat="1" ht="24.2" customHeight="1">
      <c r="B167" s="29"/>
      <c r="C167" s="124" t="s">
        <v>340</v>
      </c>
      <c r="D167" s="124" t="s">
        <v>129</v>
      </c>
      <c r="E167" s="125" t="s">
        <v>341</v>
      </c>
      <c r="F167" s="126" t="s">
        <v>342</v>
      </c>
      <c r="G167" s="127" t="s">
        <v>182</v>
      </c>
      <c r="H167" s="128">
        <v>1</v>
      </c>
      <c r="I167" s="129"/>
      <c r="J167" s="130">
        <f>ROUND(I167*H167,2)</f>
        <v>0</v>
      </c>
      <c r="K167" s="126" t="s">
        <v>133</v>
      </c>
      <c r="L167" s="29"/>
      <c r="M167" s="131" t="s">
        <v>79</v>
      </c>
      <c r="N167" s="132" t="s">
        <v>51</v>
      </c>
      <c r="P167" s="133">
        <f>O167*H167</f>
        <v>0</v>
      </c>
      <c r="Q167" s="133">
        <v>0</v>
      </c>
      <c r="R167" s="133">
        <f>Q167*H167</f>
        <v>0</v>
      </c>
      <c r="S167" s="133">
        <v>0</v>
      </c>
      <c r="T167" s="134">
        <f>S167*H167</f>
        <v>0</v>
      </c>
      <c r="AR167" s="135" t="s">
        <v>88</v>
      </c>
      <c r="AT167" s="135" t="s">
        <v>129</v>
      </c>
      <c r="AU167" s="135" t="s">
        <v>90</v>
      </c>
      <c r="AY167" s="13" t="s">
        <v>127</v>
      </c>
      <c r="BE167" s="136">
        <f>IF(N167="základní",J167,0)</f>
        <v>0</v>
      </c>
      <c r="BF167" s="136">
        <f>IF(N167="snížená",J167,0)</f>
        <v>0</v>
      </c>
      <c r="BG167" s="136">
        <f>IF(N167="zákl. přenesená",J167,0)</f>
        <v>0</v>
      </c>
      <c r="BH167" s="136">
        <f>IF(N167="sníž. přenesená",J167,0)</f>
        <v>0</v>
      </c>
      <c r="BI167" s="136">
        <f>IF(N167="nulová",J167,0)</f>
        <v>0</v>
      </c>
      <c r="BJ167" s="13" t="s">
        <v>88</v>
      </c>
      <c r="BK167" s="136">
        <f>ROUND(I167*H167,2)</f>
        <v>0</v>
      </c>
      <c r="BL167" s="13" t="s">
        <v>88</v>
      </c>
      <c r="BM167" s="135" t="s">
        <v>343</v>
      </c>
    </row>
    <row r="168" spans="2:65" s="1" customFormat="1" ht="11.25">
      <c r="B168" s="29"/>
      <c r="D168" s="137" t="s">
        <v>136</v>
      </c>
      <c r="F168" s="138" t="s">
        <v>344</v>
      </c>
      <c r="I168" s="139"/>
      <c r="L168" s="29"/>
      <c r="M168" s="140"/>
      <c r="T168" s="50"/>
      <c r="AT168" s="13" t="s">
        <v>136</v>
      </c>
      <c r="AU168" s="13" t="s">
        <v>90</v>
      </c>
    </row>
    <row r="169" spans="2:65" s="1" customFormat="1" ht="24.2" customHeight="1">
      <c r="B169" s="29"/>
      <c r="C169" s="141" t="s">
        <v>345</v>
      </c>
      <c r="D169" s="141" t="s">
        <v>174</v>
      </c>
      <c r="E169" s="142" t="s">
        <v>346</v>
      </c>
      <c r="F169" s="143" t="s">
        <v>347</v>
      </c>
      <c r="G169" s="144" t="s">
        <v>182</v>
      </c>
      <c r="H169" s="145">
        <v>1</v>
      </c>
      <c r="I169" s="146"/>
      <c r="J169" s="147">
        <f>ROUND(I169*H169,2)</f>
        <v>0</v>
      </c>
      <c r="K169" s="143" t="s">
        <v>235</v>
      </c>
      <c r="L169" s="148"/>
      <c r="M169" s="149" t="s">
        <v>79</v>
      </c>
      <c r="N169" s="150" t="s">
        <v>51</v>
      </c>
      <c r="P169" s="133">
        <f>O169*H169</f>
        <v>0</v>
      </c>
      <c r="Q169" s="133">
        <v>0</v>
      </c>
      <c r="R169" s="133">
        <f>Q169*H169</f>
        <v>0</v>
      </c>
      <c r="S169" s="133">
        <v>0</v>
      </c>
      <c r="T169" s="134">
        <f>S169*H169</f>
        <v>0</v>
      </c>
      <c r="AR169" s="135" t="s">
        <v>90</v>
      </c>
      <c r="AT169" s="135" t="s">
        <v>174</v>
      </c>
      <c r="AU169" s="135" t="s">
        <v>90</v>
      </c>
      <c r="AY169" s="13" t="s">
        <v>127</v>
      </c>
      <c r="BE169" s="136">
        <f>IF(N169="základní",J169,0)</f>
        <v>0</v>
      </c>
      <c r="BF169" s="136">
        <f>IF(N169="snížená",J169,0)</f>
        <v>0</v>
      </c>
      <c r="BG169" s="136">
        <f>IF(N169="zákl. přenesená",J169,0)</f>
        <v>0</v>
      </c>
      <c r="BH169" s="136">
        <f>IF(N169="sníž. přenesená",J169,0)</f>
        <v>0</v>
      </c>
      <c r="BI169" s="136">
        <f>IF(N169="nulová",J169,0)</f>
        <v>0</v>
      </c>
      <c r="BJ169" s="13" t="s">
        <v>88</v>
      </c>
      <c r="BK169" s="136">
        <f>ROUND(I169*H169,2)</f>
        <v>0</v>
      </c>
      <c r="BL169" s="13" t="s">
        <v>88</v>
      </c>
      <c r="BM169" s="135" t="s">
        <v>348</v>
      </c>
    </row>
    <row r="170" spans="2:65" s="1" customFormat="1" ht="16.5" customHeight="1">
      <c r="B170" s="29"/>
      <c r="C170" s="141" t="s">
        <v>349</v>
      </c>
      <c r="D170" s="141" t="s">
        <v>174</v>
      </c>
      <c r="E170" s="142" t="s">
        <v>224</v>
      </c>
      <c r="F170" s="143" t="s">
        <v>225</v>
      </c>
      <c r="G170" s="144" t="s">
        <v>182</v>
      </c>
      <c r="H170" s="145">
        <v>1</v>
      </c>
      <c r="I170" s="146"/>
      <c r="J170" s="147">
        <f>ROUND(I170*H170,2)</f>
        <v>0</v>
      </c>
      <c r="K170" s="143" t="s">
        <v>133</v>
      </c>
      <c r="L170" s="148"/>
      <c r="M170" s="149" t="s">
        <v>79</v>
      </c>
      <c r="N170" s="150" t="s">
        <v>51</v>
      </c>
      <c r="P170" s="133">
        <f>O170*H170</f>
        <v>0</v>
      </c>
      <c r="Q170" s="133">
        <v>1E-4</v>
      </c>
      <c r="R170" s="133">
        <f>Q170*H170</f>
        <v>1E-4</v>
      </c>
      <c r="S170" s="133">
        <v>0</v>
      </c>
      <c r="T170" s="134">
        <f>S170*H170</f>
        <v>0</v>
      </c>
      <c r="AR170" s="135" t="s">
        <v>90</v>
      </c>
      <c r="AT170" s="135" t="s">
        <v>174</v>
      </c>
      <c r="AU170" s="135" t="s">
        <v>90</v>
      </c>
      <c r="AY170" s="13" t="s">
        <v>127</v>
      </c>
      <c r="BE170" s="136">
        <f>IF(N170="základní",J170,0)</f>
        <v>0</v>
      </c>
      <c r="BF170" s="136">
        <f>IF(N170="snížená",J170,0)</f>
        <v>0</v>
      </c>
      <c r="BG170" s="136">
        <f>IF(N170="zákl. přenesená",J170,0)</f>
        <v>0</v>
      </c>
      <c r="BH170" s="136">
        <f>IF(N170="sníž. přenesená",J170,0)</f>
        <v>0</v>
      </c>
      <c r="BI170" s="136">
        <f>IF(N170="nulová",J170,0)</f>
        <v>0</v>
      </c>
      <c r="BJ170" s="13" t="s">
        <v>88</v>
      </c>
      <c r="BK170" s="136">
        <f>ROUND(I170*H170,2)</f>
        <v>0</v>
      </c>
      <c r="BL170" s="13" t="s">
        <v>88</v>
      </c>
      <c r="BM170" s="135" t="s">
        <v>350</v>
      </c>
    </row>
    <row r="171" spans="2:65" s="1" customFormat="1" ht="16.5" customHeight="1">
      <c r="B171" s="29"/>
      <c r="C171" s="124" t="s">
        <v>351</v>
      </c>
      <c r="D171" s="124" t="s">
        <v>129</v>
      </c>
      <c r="E171" s="125" t="s">
        <v>352</v>
      </c>
      <c r="F171" s="126" t="s">
        <v>353</v>
      </c>
      <c r="G171" s="127" t="s">
        <v>182</v>
      </c>
      <c r="H171" s="128">
        <v>1</v>
      </c>
      <c r="I171" s="129"/>
      <c r="J171" s="130">
        <f>ROUND(I171*H171,2)</f>
        <v>0</v>
      </c>
      <c r="K171" s="126" t="s">
        <v>235</v>
      </c>
      <c r="L171" s="29"/>
      <c r="M171" s="131" t="s">
        <v>79</v>
      </c>
      <c r="N171" s="132" t="s">
        <v>51</v>
      </c>
      <c r="P171" s="133">
        <f>O171*H171</f>
        <v>0</v>
      </c>
      <c r="Q171" s="133">
        <v>0</v>
      </c>
      <c r="R171" s="133">
        <f>Q171*H171</f>
        <v>0</v>
      </c>
      <c r="S171" s="133">
        <v>0</v>
      </c>
      <c r="T171" s="134">
        <f>S171*H171</f>
        <v>0</v>
      </c>
      <c r="AR171" s="135" t="s">
        <v>88</v>
      </c>
      <c r="AT171" s="135" t="s">
        <v>129</v>
      </c>
      <c r="AU171" s="135" t="s">
        <v>90</v>
      </c>
      <c r="AY171" s="13" t="s">
        <v>127</v>
      </c>
      <c r="BE171" s="136">
        <f>IF(N171="základní",J171,0)</f>
        <v>0</v>
      </c>
      <c r="BF171" s="136">
        <f>IF(N171="snížená",J171,0)</f>
        <v>0</v>
      </c>
      <c r="BG171" s="136">
        <f>IF(N171="zákl. přenesená",J171,0)</f>
        <v>0</v>
      </c>
      <c r="BH171" s="136">
        <f>IF(N171="sníž. přenesená",J171,0)</f>
        <v>0</v>
      </c>
      <c r="BI171" s="136">
        <f>IF(N171="nulová",J171,0)</f>
        <v>0</v>
      </c>
      <c r="BJ171" s="13" t="s">
        <v>88</v>
      </c>
      <c r="BK171" s="136">
        <f>ROUND(I171*H171,2)</f>
        <v>0</v>
      </c>
      <c r="BL171" s="13" t="s">
        <v>88</v>
      </c>
      <c r="BM171" s="135" t="s">
        <v>354</v>
      </c>
    </row>
    <row r="172" spans="2:65" s="1" customFormat="1" ht="24.2" customHeight="1">
      <c r="B172" s="29"/>
      <c r="C172" s="141" t="s">
        <v>355</v>
      </c>
      <c r="D172" s="141" t="s">
        <v>174</v>
      </c>
      <c r="E172" s="142" t="s">
        <v>356</v>
      </c>
      <c r="F172" s="143" t="s">
        <v>357</v>
      </c>
      <c r="G172" s="144" t="s">
        <v>182</v>
      </c>
      <c r="H172" s="145">
        <v>1</v>
      </c>
      <c r="I172" s="146"/>
      <c r="J172" s="147">
        <f>ROUND(I172*H172,2)</f>
        <v>0</v>
      </c>
      <c r="K172" s="143" t="s">
        <v>235</v>
      </c>
      <c r="L172" s="148"/>
      <c r="M172" s="151" t="s">
        <v>79</v>
      </c>
      <c r="N172" s="152" t="s">
        <v>51</v>
      </c>
      <c r="O172" s="153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AR172" s="135" t="s">
        <v>90</v>
      </c>
      <c r="AT172" s="135" t="s">
        <v>174</v>
      </c>
      <c r="AU172" s="135" t="s">
        <v>90</v>
      </c>
      <c r="AY172" s="13" t="s">
        <v>127</v>
      </c>
      <c r="BE172" s="136">
        <f>IF(N172="základní",J172,0)</f>
        <v>0</v>
      </c>
      <c r="BF172" s="136">
        <f>IF(N172="snížená",J172,0)</f>
        <v>0</v>
      </c>
      <c r="BG172" s="136">
        <f>IF(N172="zákl. přenesená",J172,0)</f>
        <v>0</v>
      </c>
      <c r="BH172" s="136">
        <f>IF(N172="sníž. přenesená",J172,0)</f>
        <v>0</v>
      </c>
      <c r="BI172" s="136">
        <f>IF(N172="nulová",J172,0)</f>
        <v>0</v>
      </c>
      <c r="BJ172" s="13" t="s">
        <v>88</v>
      </c>
      <c r="BK172" s="136">
        <f>ROUND(I172*H172,2)</f>
        <v>0</v>
      </c>
      <c r="BL172" s="13" t="s">
        <v>88</v>
      </c>
      <c r="BM172" s="135" t="s">
        <v>358</v>
      </c>
    </row>
    <row r="173" spans="2:65" s="1" customFormat="1" ht="6.95" customHeight="1">
      <c r="B173" s="38"/>
      <c r="C173" s="39"/>
      <c r="D173" s="39"/>
      <c r="E173" s="39"/>
      <c r="F173" s="39"/>
      <c r="G173" s="39"/>
      <c r="H173" s="39"/>
      <c r="I173" s="39"/>
      <c r="J173" s="39"/>
      <c r="K173" s="39"/>
      <c r="L173" s="29"/>
    </row>
  </sheetData>
  <sheetProtection algorithmName="SHA-512" hashValue="X2aKCjLGngdo1YjXN/bWARxJGsUAOLgbUHrtt0DtYZn4aqLIHYbFT0/ysJtmZMEWezjkoyR2pw+ggs9RBqt2GQ==" saltValue="Kg4iQNrgwwoze6Ddz5eH2yBrRGWsiUD5BtUsyDv8V36OxVM/A+uG/ft3beCZaqdqOCU31HEmqstJoDFUUjeoKw==" spinCount="100000" sheet="1" objects="1" scenarios="1" formatColumns="0" formatRows="0" autoFilter="0"/>
  <autoFilter ref="C88:K172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6" r:id="rId2" xr:uid="{00000000-0004-0000-0100-000001000000}"/>
    <hyperlink ref="F98" r:id="rId3" xr:uid="{00000000-0004-0000-0100-000002000000}"/>
    <hyperlink ref="F101" r:id="rId4" xr:uid="{00000000-0004-0000-0100-000003000000}"/>
    <hyperlink ref="F104" r:id="rId5" xr:uid="{00000000-0004-0000-0100-000004000000}"/>
    <hyperlink ref="F108" r:id="rId6" xr:uid="{00000000-0004-0000-0100-000005000000}"/>
    <hyperlink ref="F111" r:id="rId7" xr:uid="{00000000-0004-0000-0100-000006000000}"/>
    <hyperlink ref="F114" r:id="rId8" xr:uid="{00000000-0004-0000-0100-000007000000}"/>
    <hyperlink ref="F117" r:id="rId9" xr:uid="{00000000-0004-0000-0100-000008000000}"/>
    <hyperlink ref="F120" r:id="rId10" xr:uid="{00000000-0004-0000-0100-000009000000}"/>
    <hyperlink ref="F123" r:id="rId11" xr:uid="{00000000-0004-0000-0100-00000A000000}"/>
    <hyperlink ref="F125" r:id="rId12" xr:uid="{00000000-0004-0000-0100-00000B000000}"/>
    <hyperlink ref="F128" r:id="rId13" xr:uid="{00000000-0004-0000-0100-00000C000000}"/>
    <hyperlink ref="F131" r:id="rId14" xr:uid="{00000000-0004-0000-0100-00000D000000}"/>
    <hyperlink ref="F137" r:id="rId15" xr:uid="{00000000-0004-0000-0100-00000E000000}"/>
    <hyperlink ref="F139" r:id="rId16" xr:uid="{00000000-0004-0000-0100-00000F000000}"/>
    <hyperlink ref="F141" r:id="rId17" xr:uid="{00000000-0004-0000-0100-000010000000}"/>
    <hyperlink ref="F144" r:id="rId18" xr:uid="{00000000-0004-0000-0100-000011000000}"/>
    <hyperlink ref="F148" r:id="rId19" xr:uid="{00000000-0004-0000-0100-000012000000}"/>
    <hyperlink ref="F151" r:id="rId20" xr:uid="{00000000-0004-0000-0100-000013000000}"/>
    <hyperlink ref="F153" r:id="rId21" xr:uid="{00000000-0004-0000-0100-000014000000}"/>
    <hyperlink ref="F155" r:id="rId22" xr:uid="{00000000-0004-0000-0100-000015000000}"/>
    <hyperlink ref="F159" r:id="rId23" xr:uid="{00000000-0004-0000-0100-000016000000}"/>
    <hyperlink ref="F161" r:id="rId24" xr:uid="{00000000-0004-0000-0100-000017000000}"/>
    <hyperlink ref="F166" r:id="rId25" xr:uid="{00000000-0004-0000-0100-000018000000}"/>
    <hyperlink ref="F168" r:id="rId26" xr:uid="{00000000-0004-0000-0100-000019000000}"/>
  </hyperlinks>
  <pageMargins left="0.39370078740157483" right="0.39370078740157483" top="0.39370078740157483" bottom="0.39370078740157483" header="0" footer="0"/>
  <pageSetup paperSize="9" scale="76" fitToHeight="100" orientation="portrait" r:id="rId27"/>
  <headerFooter>
    <oddFooter>&amp;CStrana &amp;P z &amp;N</oddFooter>
  </headerFooter>
  <drawing r:id="rId2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90</v>
      </c>
    </row>
    <row r="4" spans="2:46" ht="24.95" customHeight="1">
      <c r="B4" s="16"/>
      <c r="D4" s="17" t="s">
        <v>95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5" t="str">
        <f>'Rekapitulace stavby'!K6</f>
        <v>Oprava HDPE trubek a doplnění optických vláken mezi BKOM a SSZ 1.30</v>
      </c>
      <c r="F7" s="196"/>
      <c r="G7" s="196"/>
      <c r="H7" s="196"/>
      <c r="L7" s="16"/>
    </row>
    <row r="8" spans="2:46" s="1" customFormat="1" ht="12" customHeight="1">
      <c r="B8" s="29"/>
      <c r="D8" s="23" t="s">
        <v>96</v>
      </c>
      <c r="L8" s="29"/>
    </row>
    <row r="9" spans="2:46" s="1" customFormat="1" ht="16.5" customHeight="1">
      <c r="B9" s="29"/>
      <c r="E9" s="177" t="s">
        <v>359</v>
      </c>
      <c r="F9" s="197"/>
      <c r="G9" s="197"/>
      <c r="H9" s="197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3" t="s">
        <v>18</v>
      </c>
      <c r="F11" s="21" t="s">
        <v>19</v>
      </c>
      <c r="I11" s="23" t="s">
        <v>20</v>
      </c>
      <c r="J11" s="21" t="s">
        <v>21</v>
      </c>
      <c r="L11" s="29"/>
    </row>
    <row r="12" spans="2:46" s="1" customFormat="1" ht="12" customHeight="1">
      <c r="B12" s="29"/>
      <c r="D12" s="23" t="s">
        <v>22</v>
      </c>
      <c r="F12" s="21" t="s">
        <v>23</v>
      </c>
      <c r="I12" s="23" t="s">
        <v>24</v>
      </c>
      <c r="J12" s="46" t="str">
        <f>'Rekapitulace stavby'!AN8</f>
        <v>11. 2. 2025</v>
      </c>
      <c r="L12" s="29"/>
    </row>
    <row r="13" spans="2:46" s="1" customFormat="1" ht="21.75" customHeight="1">
      <c r="B13" s="29"/>
      <c r="D13" s="20" t="s">
        <v>26</v>
      </c>
      <c r="F13" s="25" t="s">
        <v>27</v>
      </c>
      <c r="I13" s="20" t="s">
        <v>28</v>
      </c>
      <c r="J13" s="25" t="s">
        <v>29</v>
      </c>
      <c r="L13" s="29"/>
    </row>
    <row r="14" spans="2:46" s="1" customFormat="1" ht="12" customHeight="1">
      <c r="B14" s="29"/>
      <c r="D14" s="23" t="s">
        <v>30</v>
      </c>
      <c r="I14" s="23" t="s">
        <v>31</v>
      </c>
      <c r="J14" s="21" t="s">
        <v>32</v>
      </c>
      <c r="L14" s="29"/>
    </row>
    <row r="15" spans="2:46" s="1" customFormat="1" ht="18" customHeight="1">
      <c r="B15" s="29"/>
      <c r="E15" s="21" t="s">
        <v>33</v>
      </c>
      <c r="I15" s="23" t="s">
        <v>34</v>
      </c>
      <c r="J15" s="21" t="s">
        <v>35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3" t="s">
        <v>36</v>
      </c>
      <c r="I17" s="23" t="s">
        <v>31</v>
      </c>
      <c r="J17" s="24" t="str">
        <f>'Rekapitulace stavby'!AN13</f>
        <v>Vyplň údaj</v>
      </c>
      <c r="L17" s="29"/>
    </row>
    <row r="18" spans="2:12" s="1" customFormat="1" ht="18" customHeight="1">
      <c r="B18" s="29"/>
      <c r="E18" s="198" t="str">
        <f>'Rekapitulace stavby'!E14</f>
        <v>Vyplň údaj</v>
      </c>
      <c r="F18" s="161"/>
      <c r="G18" s="161"/>
      <c r="H18" s="161"/>
      <c r="I18" s="23" t="s">
        <v>34</v>
      </c>
      <c r="J18" s="24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3" t="s">
        <v>38</v>
      </c>
      <c r="I20" s="23" t="s">
        <v>31</v>
      </c>
      <c r="J20" s="21" t="s">
        <v>39</v>
      </c>
      <c r="L20" s="29"/>
    </row>
    <row r="21" spans="2:12" s="1" customFormat="1" ht="18" customHeight="1">
      <c r="B21" s="29"/>
      <c r="E21" s="21" t="s">
        <v>40</v>
      </c>
      <c r="I21" s="23" t="s">
        <v>34</v>
      </c>
      <c r="J21" s="21" t="s">
        <v>41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3" t="s">
        <v>43</v>
      </c>
      <c r="I23" s="23" t="s">
        <v>31</v>
      </c>
      <c r="J23" s="21" t="s">
        <v>39</v>
      </c>
      <c r="L23" s="29"/>
    </row>
    <row r="24" spans="2:12" s="1" customFormat="1" ht="18" customHeight="1">
      <c r="B24" s="29"/>
      <c r="E24" s="21" t="s">
        <v>40</v>
      </c>
      <c r="I24" s="23" t="s">
        <v>34</v>
      </c>
      <c r="J24" s="21" t="s">
        <v>41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3" t="s">
        <v>44</v>
      </c>
      <c r="L26" s="29"/>
    </row>
    <row r="27" spans="2:12" s="7" customFormat="1" ht="16.5" customHeight="1">
      <c r="B27" s="83"/>
      <c r="E27" s="166" t="s">
        <v>79</v>
      </c>
      <c r="F27" s="166"/>
      <c r="G27" s="166"/>
      <c r="H27" s="166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46</v>
      </c>
      <c r="J30" s="60">
        <f>ROUND(J82,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48</v>
      </c>
      <c r="I32" s="32" t="s">
        <v>47</v>
      </c>
      <c r="J32" s="32" t="s">
        <v>49</v>
      </c>
      <c r="L32" s="29"/>
    </row>
    <row r="33" spans="2:12" s="1" customFormat="1" ht="14.45" customHeight="1">
      <c r="B33" s="29"/>
      <c r="D33" s="49" t="s">
        <v>50</v>
      </c>
      <c r="E33" s="23" t="s">
        <v>51</v>
      </c>
      <c r="F33" s="85">
        <f>ROUND((SUM(BE82:BE91)),  2)</f>
        <v>0</v>
      </c>
      <c r="I33" s="86">
        <v>0.21</v>
      </c>
      <c r="J33" s="85">
        <f>ROUND(((SUM(BE82:BE91))*I33),  2)</f>
        <v>0</v>
      </c>
      <c r="L33" s="29"/>
    </row>
    <row r="34" spans="2:12" s="1" customFormat="1" ht="14.45" customHeight="1">
      <c r="B34" s="29"/>
      <c r="E34" s="23" t="s">
        <v>52</v>
      </c>
      <c r="F34" s="85">
        <f>ROUND((SUM(BF82:BF91)),  2)</f>
        <v>0</v>
      </c>
      <c r="I34" s="86">
        <v>0.12</v>
      </c>
      <c r="J34" s="85">
        <f>ROUND(((SUM(BF82:BF91))*I34),  2)</f>
        <v>0</v>
      </c>
      <c r="L34" s="29"/>
    </row>
    <row r="35" spans="2:12" s="1" customFormat="1" ht="14.45" hidden="1" customHeight="1">
      <c r="B35" s="29"/>
      <c r="E35" s="23" t="s">
        <v>53</v>
      </c>
      <c r="F35" s="85">
        <f>ROUND((SUM(BG82:BG91)),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3" t="s">
        <v>54</v>
      </c>
      <c r="F36" s="85">
        <f>ROUND((SUM(BH82:BH91)),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3" t="s">
        <v>55</v>
      </c>
      <c r="F37" s="85">
        <f>ROUND((SUM(BI82:BI91)),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56</v>
      </c>
      <c r="E39" s="51"/>
      <c r="F39" s="51"/>
      <c r="G39" s="89" t="s">
        <v>57</v>
      </c>
      <c r="H39" s="90" t="s">
        <v>58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7" t="s">
        <v>98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3" t="s">
        <v>16</v>
      </c>
      <c r="L47" s="29"/>
    </row>
    <row r="48" spans="2:12" s="1" customFormat="1" ht="26.25" customHeight="1">
      <c r="B48" s="29"/>
      <c r="E48" s="195" t="str">
        <f>E7</f>
        <v>Oprava HDPE trubek a doplnění optických vláken mezi BKOM a SSZ 1.30</v>
      </c>
      <c r="F48" s="196"/>
      <c r="G48" s="196"/>
      <c r="H48" s="196"/>
      <c r="L48" s="29"/>
    </row>
    <row r="49" spans="2:47" s="1" customFormat="1" ht="12" customHeight="1">
      <c r="B49" s="29"/>
      <c r="C49" s="23" t="s">
        <v>96</v>
      </c>
      <c r="L49" s="29"/>
    </row>
    <row r="50" spans="2:47" s="1" customFormat="1" ht="16.5" customHeight="1">
      <c r="B50" s="29"/>
      <c r="E50" s="177" t="str">
        <f>E9</f>
        <v xml:space="preserve">VRN - Vedlejší  a ostatní náklady </v>
      </c>
      <c r="F50" s="197"/>
      <c r="G50" s="197"/>
      <c r="H50" s="197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3" t="s">
        <v>22</v>
      </c>
      <c r="F52" s="21" t="str">
        <f>F12</f>
        <v>Brno - střed</v>
      </c>
      <c r="I52" s="23" t="s">
        <v>24</v>
      </c>
      <c r="J52" s="46" t="str">
        <f>IF(J12="","",J12)</f>
        <v>11. 2. 2025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3" t="s">
        <v>30</v>
      </c>
      <c r="F54" s="21" t="str">
        <f>E15</f>
        <v>Brněnské komunikace, a.s.</v>
      </c>
      <c r="I54" s="23" t="s">
        <v>38</v>
      </c>
      <c r="J54" s="27" t="str">
        <f>E21</f>
        <v>PK SSZ Obrdlík, s.r.o.</v>
      </c>
      <c r="L54" s="29"/>
    </row>
    <row r="55" spans="2:47" s="1" customFormat="1" ht="25.7" customHeight="1">
      <c r="B55" s="29"/>
      <c r="C55" s="23" t="s">
        <v>36</v>
      </c>
      <c r="F55" s="21" t="str">
        <f>IF(E18="","",E18)</f>
        <v>Vyplň údaj</v>
      </c>
      <c r="I55" s="23" t="s">
        <v>43</v>
      </c>
      <c r="J55" s="27" t="str">
        <f>E24</f>
        <v>PK SSZ Obrdlík,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99</v>
      </c>
      <c r="D57" s="87"/>
      <c r="E57" s="87"/>
      <c r="F57" s="87"/>
      <c r="G57" s="87"/>
      <c r="H57" s="87"/>
      <c r="I57" s="87"/>
      <c r="J57" s="94" t="s">
        <v>100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78</v>
      </c>
      <c r="J59" s="60">
        <f>J82</f>
        <v>0</v>
      </c>
      <c r="L59" s="29"/>
      <c r="AU59" s="13" t="s">
        <v>101</v>
      </c>
    </row>
    <row r="60" spans="2:47" s="8" customFormat="1" ht="24.95" customHeight="1">
      <c r="B60" s="96"/>
      <c r="D60" s="97" t="s">
        <v>360</v>
      </c>
      <c r="E60" s="98"/>
      <c r="F60" s="98"/>
      <c r="G60" s="98"/>
      <c r="H60" s="98"/>
      <c r="I60" s="98"/>
      <c r="J60" s="99">
        <f>J83</f>
        <v>0</v>
      </c>
      <c r="L60" s="96"/>
    </row>
    <row r="61" spans="2:47" s="9" customFormat="1" ht="19.899999999999999" customHeight="1">
      <c r="B61" s="100"/>
      <c r="D61" s="101" t="s">
        <v>361</v>
      </c>
      <c r="E61" s="102"/>
      <c r="F61" s="102"/>
      <c r="G61" s="102"/>
      <c r="H61" s="102"/>
      <c r="I61" s="102"/>
      <c r="J61" s="103">
        <f>J84</f>
        <v>0</v>
      </c>
      <c r="L61" s="100"/>
    </row>
    <row r="62" spans="2:47" s="9" customFormat="1" ht="19.899999999999999" customHeight="1">
      <c r="B62" s="100"/>
      <c r="D62" s="101" t="s">
        <v>362</v>
      </c>
      <c r="E62" s="102"/>
      <c r="F62" s="102"/>
      <c r="G62" s="102"/>
      <c r="H62" s="102"/>
      <c r="I62" s="102"/>
      <c r="J62" s="103">
        <f>J89</f>
        <v>0</v>
      </c>
      <c r="L62" s="100"/>
    </row>
    <row r="63" spans="2:47" s="1" customFormat="1" ht="21.75" customHeight="1">
      <c r="B63" s="29"/>
      <c r="L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29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29"/>
    </row>
    <row r="69" spans="2:12" s="1" customFormat="1" ht="24.95" customHeight="1">
      <c r="B69" s="29"/>
      <c r="C69" s="17" t="s">
        <v>112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3" t="s">
        <v>16</v>
      </c>
      <c r="L71" s="29"/>
    </row>
    <row r="72" spans="2:12" s="1" customFormat="1" ht="26.25" customHeight="1">
      <c r="B72" s="29"/>
      <c r="E72" s="195" t="str">
        <f>E7</f>
        <v>Oprava HDPE trubek a doplnění optických vláken mezi BKOM a SSZ 1.30</v>
      </c>
      <c r="F72" s="196"/>
      <c r="G72" s="196"/>
      <c r="H72" s="196"/>
      <c r="L72" s="29"/>
    </row>
    <row r="73" spans="2:12" s="1" customFormat="1" ht="12" customHeight="1">
      <c r="B73" s="29"/>
      <c r="C73" s="23" t="s">
        <v>96</v>
      </c>
      <c r="L73" s="29"/>
    </row>
    <row r="74" spans="2:12" s="1" customFormat="1" ht="16.5" customHeight="1">
      <c r="B74" s="29"/>
      <c r="E74" s="177" t="str">
        <f>E9</f>
        <v xml:space="preserve">VRN - Vedlejší  a ostatní náklady </v>
      </c>
      <c r="F74" s="197"/>
      <c r="G74" s="197"/>
      <c r="H74" s="197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3" t="s">
        <v>22</v>
      </c>
      <c r="F76" s="21" t="str">
        <f>F12</f>
        <v>Brno - střed</v>
      </c>
      <c r="I76" s="23" t="s">
        <v>24</v>
      </c>
      <c r="J76" s="46" t="str">
        <f>IF(J12="","",J12)</f>
        <v>11. 2. 2025</v>
      </c>
      <c r="L76" s="29"/>
    </row>
    <row r="77" spans="2:12" s="1" customFormat="1" ht="6.95" customHeight="1">
      <c r="B77" s="29"/>
      <c r="L77" s="29"/>
    </row>
    <row r="78" spans="2:12" s="1" customFormat="1" ht="25.7" customHeight="1">
      <c r="B78" s="29"/>
      <c r="C78" s="23" t="s">
        <v>30</v>
      </c>
      <c r="F78" s="21" t="str">
        <f>E15</f>
        <v>Brněnské komunikace, a.s.</v>
      </c>
      <c r="I78" s="23" t="s">
        <v>38</v>
      </c>
      <c r="J78" s="27" t="str">
        <f>E21</f>
        <v>PK SSZ Obrdlík, s.r.o.</v>
      </c>
      <c r="L78" s="29"/>
    </row>
    <row r="79" spans="2:12" s="1" customFormat="1" ht="25.7" customHeight="1">
      <c r="B79" s="29"/>
      <c r="C79" s="23" t="s">
        <v>36</v>
      </c>
      <c r="F79" s="21" t="str">
        <f>IF(E18="","",E18)</f>
        <v>Vyplň údaj</v>
      </c>
      <c r="I79" s="23" t="s">
        <v>43</v>
      </c>
      <c r="J79" s="27" t="str">
        <f>E24</f>
        <v>PK SSZ Obrdlík, s.r.o.</v>
      </c>
      <c r="L79" s="29"/>
    </row>
    <row r="80" spans="2:12" s="1" customFormat="1" ht="10.35" customHeight="1">
      <c r="B80" s="29"/>
      <c r="L80" s="29"/>
    </row>
    <row r="81" spans="2:65" s="10" customFormat="1" ht="29.25" customHeight="1">
      <c r="B81" s="104"/>
      <c r="C81" s="105" t="s">
        <v>113</v>
      </c>
      <c r="D81" s="106" t="s">
        <v>65</v>
      </c>
      <c r="E81" s="106" t="s">
        <v>61</v>
      </c>
      <c r="F81" s="106" t="s">
        <v>62</v>
      </c>
      <c r="G81" s="106" t="s">
        <v>114</v>
      </c>
      <c r="H81" s="106" t="s">
        <v>115</v>
      </c>
      <c r="I81" s="106" t="s">
        <v>116</v>
      </c>
      <c r="J81" s="106" t="s">
        <v>100</v>
      </c>
      <c r="K81" s="107" t="s">
        <v>117</v>
      </c>
      <c r="L81" s="104"/>
      <c r="M81" s="53" t="s">
        <v>79</v>
      </c>
      <c r="N81" s="54" t="s">
        <v>50</v>
      </c>
      <c r="O81" s="54" t="s">
        <v>118</v>
      </c>
      <c r="P81" s="54" t="s">
        <v>119</v>
      </c>
      <c r="Q81" s="54" t="s">
        <v>120</v>
      </c>
      <c r="R81" s="54" t="s">
        <v>121</v>
      </c>
      <c r="S81" s="54" t="s">
        <v>122</v>
      </c>
      <c r="T81" s="55" t="s">
        <v>123</v>
      </c>
    </row>
    <row r="82" spans="2:65" s="1" customFormat="1" ht="22.9" customHeight="1">
      <c r="B82" s="29"/>
      <c r="C82" s="58" t="s">
        <v>124</v>
      </c>
      <c r="J82" s="108">
        <f>BK82</f>
        <v>0</v>
      </c>
      <c r="L82" s="29"/>
      <c r="M82" s="56"/>
      <c r="N82" s="47"/>
      <c r="O82" s="47"/>
      <c r="P82" s="109">
        <f>P83</f>
        <v>0</v>
      </c>
      <c r="Q82" s="47"/>
      <c r="R82" s="109">
        <f>R83</f>
        <v>0</v>
      </c>
      <c r="S82" s="47"/>
      <c r="T82" s="110">
        <f>T83</f>
        <v>0</v>
      </c>
      <c r="AT82" s="13" t="s">
        <v>80</v>
      </c>
      <c r="AU82" s="13" t="s">
        <v>101</v>
      </c>
      <c r="BK82" s="111">
        <f>BK83</f>
        <v>0</v>
      </c>
    </row>
    <row r="83" spans="2:65" s="11" customFormat="1" ht="25.9" customHeight="1">
      <c r="B83" s="112"/>
      <c r="D83" s="113" t="s">
        <v>80</v>
      </c>
      <c r="E83" s="114" t="s">
        <v>91</v>
      </c>
      <c r="F83" s="114" t="s">
        <v>363</v>
      </c>
      <c r="I83" s="115"/>
      <c r="J83" s="116">
        <f>BK83</f>
        <v>0</v>
      </c>
      <c r="L83" s="112"/>
      <c r="M83" s="117"/>
      <c r="P83" s="118">
        <f>P84+P89</f>
        <v>0</v>
      </c>
      <c r="R83" s="118">
        <f>R84+R89</f>
        <v>0</v>
      </c>
      <c r="T83" s="119">
        <f>T84+T89</f>
        <v>0</v>
      </c>
      <c r="AR83" s="113" t="s">
        <v>138</v>
      </c>
      <c r="AT83" s="120" t="s">
        <v>80</v>
      </c>
      <c r="AU83" s="120" t="s">
        <v>81</v>
      </c>
      <c r="AY83" s="113" t="s">
        <v>127</v>
      </c>
      <c r="BK83" s="121">
        <f>BK84+BK89</f>
        <v>0</v>
      </c>
    </row>
    <row r="84" spans="2:65" s="11" customFormat="1" ht="22.9" customHeight="1">
      <c r="B84" s="112"/>
      <c r="D84" s="113" t="s">
        <v>80</v>
      </c>
      <c r="E84" s="122" t="s">
        <v>364</v>
      </c>
      <c r="F84" s="122" t="s">
        <v>365</v>
      </c>
      <c r="I84" s="115"/>
      <c r="J84" s="123">
        <f>BK84</f>
        <v>0</v>
      </c>
      <c r="L84" s="112"/>
      <c r="M84" s="117"/>
      <c r="P84" s="118">
        <f>SUM(P85:P88)</f>
        <v>0</v>
      </c>
      <c r="R84" s="118">
        <f>SUM(R85:R88)</f>
        <v>0</v>
      </c>
      <c r="T84" s="119">
        <f>SUM(T85:T88)</f>
        <v>0</v>
      </c>
      <c r="AR84" s="113" t="s">
        <v>138</v>
      </c>
      <c r="AT84" s="120" t="s">
        <v>80</v>
      </c>
      <c r="AU84" s="120" t="s">
        <v>88</v>
      </c>
      <c r="AY84" s="113" t="s">
        <v>127</v>
      </c>
      <c r="BK84" s="121">
        <f>SUM(BK85:BK88)</f>
        <v>0</v>
      </c>
    </row>
    <row r="85" spans="2:65" s="1" customFormat="1" ht="24.2" customHeight="1">
      <c r="B85" s="29"/>
      <c r="C85" s="124" t="s">
        <v>88</v>
      </c>
      <c r="D85" s="124" t="s">
        <v>129</v>
      </c>
      <c r="E85" s="125" t="s">
        <v>366</v>
      </c>
      <c r="F85" s="126" t="s">
        <v>367</v>
      </c>
      <c r="G85" s="127" t="s">
        <v>182</v>
      </c>
      <c r="H85" s="128">
        <v>1</v>
      </c>
      <c r="I85" s="129"/>
      <c r="J85" s="130">
        <f>ROUND(I85*H85,2)</f>
        <v>0</v>
      </c>
      <c r="K85" s="126" t="s">
        <v>288</v>
      </c>
      <c r="L85" s="29"/>
      <c r="M85" s="131" t="s">
        <v>79</v>
      </c>
      <c r="N85" s="132" t="s">
        <v>51</v>
      </c>
      <c r="P85" s="133">
        <f>O85*H85</f>
        <v>0</v>
      </c>
      <c r="Q85" s="133">
        <v>0</v>
      </c>
      <c r="R85" s="133">
        <f>Q85*H85</f>
        <v>0</v>
      </c>
      <c r="S85" s="133">
        <v>0</v>
      </c>
      <c r="T85" s="134">
        <f>S85*H85</f>
        <v>0</v>
      </c>
      <c r="AR85" s="135" t="s">
        <v>368</v>
      </c>
      <c r="AT85" s="135" t="s">
        <v>129</v>
      </c>
      <c r="AU85" s="135" t="s">
        <v>90</v>
      </c>
      <c r="AY85" s="13" t="s">
        <v>127</v>
      </c>
      <c r="BE85" s="136">
        <f>IF(N85="základní",J85,0)</f>
        <v>0</v>
      </c>
      <c r="BF85" s="136">
        <f>IF(N85="snížená",J85,0)</f>
        <v>0</v>
      </c>
      <c r="BG85" s="136">
        <f>IF(N85="zákl. přenesená",J85,0)</f>
        <v>0</v>
      </c>
      <c r="BH85" s="136">
        <f>IF(N85="sníž. přenesená",J85,0)</f>
        <v>0</v>
      </c>
      <c r="BI85" s="136">
        <f>IF(N85="nulová",J85,0)</f>
        <v>0</v>
      </c>
      <c r="BJ85" s="13" t="s">
        <v>88</v>
      </c>
      <c r="BK85" s="136">
        <f>ROUND(I85*H85,2)</f>
        <v>0</v>
      </c>
      <c r="BL85" s="13" t="s">
        <v>368</v>
      </c>
      <c r="BM85" s="135" t="s">
        <v>369</v>
      </c>
    </row>
    <row r="86" spans="2:65" s="1" customFormat="1" ht="11.25">
      <c r="B86" s="29"/>
      <c r="D86" s="137" t="s">
        <v>136</v>
      </c>
      <c r="F86" s="138" t="s">
        <v>370</v>
      </c>
      <c r="I86" s="139"/>
      <c r="L86" s="29"/>
      <c r="M86" s="140"/>
      <c r="T86" s="50"/>
      <c r="AT86" s="13" t="s">
        <v>136</v>
      </c>
      <c r="AU86" s="13" t="s">
        <v>90</v>
      </c>
    </row>
    <row r="87" spans="2:65" s="1" customFormat="1" ht="24.2" customHeight="1">
      <c r="B87" s="29"/>
      <c r="C87" s="124" t="s">
        <v>90</v>
      </c>
      <c r="D87" s="124" t="s">
        <v>129</v>
      </c>
      <c r="E87" s="125" t="s">
        <v>371</v>
      </c>
      <c r="F87" s="126" t="s">
        <v>372</v>
      </c>
      <c r="G87" s="127" t="s">
        <v>182</v>
      </c>
      <c r="H87" s="128">
        <v>1</v>
      </c>
      <c r="I87" s="129"/>
      <c r="J87" s="130">
        <f>ROUND(I87*H87,2)</f>
        <v>0</v>
      </c>
      <c r="K87" s="126" t="s">
        <v>288</v>
      </c>
      <c r="L87" s="29"/>
      <c r="M87" s="131" t="s">
        <v>79</v>
      </c>
      <c r="N87" s="132" t="s">
        <v>51</v>
      </c>
      <c r="P87" s="133">
        <f>O87*H87</f>
        <v>0</v>
      </c>
      <c r="Q87" s="133">
        <v>0</v>
      </c>
      <c r="R87" s="133">
        <f>Q87*H87</f>
        <v>0</v>
      </c>
      <c r="S87" s="133">
        <v>0</v>
      </c>
      <c r="T87" s="134">
        <f>S87*H87</f>
        <v>0</v>
      </c>
      <c r="AR87" s="135" t="s">
        <v>368</v>
      </c>
      <c r="AT87" s="135" t="s">
        <v>129</v>
      </c>
      <c r="AU87" s="135" t="s">
        <v>90</v>
      </c>
      <c r="AY87" s="13" t="s">
        <v>127</v>
      </c>
      <c r="BE87" s="136">
        <f>IF(N87="základní",J87,0)</f>
        <v>0</v>
      </c>
      <c r="BF87" s="136">
        <f>IF(N87="snížená",J87,0)</f>
        <v>0</v>
      </c>
      <c r="BG87" s="136">
        <f>IF(N87="zákl. přenesená",J87,0)</f>
        <v>0</v>
      </c>
      <c r="BH87" s="136">
        <f>IF(N87="sníž. přenesená",J87,0)</f>
        <v>0</v>
      </c>
      <c r="BI87" s="136">
        <f>IF(N87="nulová",J87,0)</f>
        <v>0</v>
      </c>
      <c r="BJ87" s="13" t="s">
        <v>88</v>
      </c>
      <c r="BK87" s="136">
        <f>ROUND(I87*H87,2)</f>
        <v>0</v>
      </c>
      <c r="BL87" s="13" t="s">
        <v>368</v>
      </c>
      <c r="BM87" s="135" t="s">
        <v>373</v>
      </c>
    </row>
    <row r="88" spans="2:65" s="1" customFormat="1" ht="11.25">
      <c r="B88" s="29"/>
      <c r="D88" s="137" t="s">
        <v>136</v>
      </c>
      <c r="F88" s="138" t="s">
        <v>374</v>
      </c>
      <c r="I88" s="139"/>
      <c r="L88" s="29"/>
      <c r="M88" s="140"/>
      <c r="T88" s="50"/>
      <c r="AT88" s="13" t="s">
        <v>136</v>
      </c>
      <c r="AU88" s="13" t="s">
        <v>90</v>
      </c>
    </row>
    <row r="89" spans="2:65" s="11" customFormat="1" ht="22.9" customHeight="1">
      <c r="B89" s="112"/>
      <c r="D89" s="113" t="s">
        <v>80</v>
      </c>
      <c r="E89" s="122" t="s">
        <v>375</v>
      </c>
      <c r="F89" s="122" t="s">
        <v>376</v>
      </c>
      <c r="I89" s="115"/>
      <c r="J89" s="123">
        <f>BK89</f>
        <v>0</v>
      </c>
      <c r="L89" s="112"/>
      <c r="M89" s="117"/>
      <c r="P89" s="118">
        <f>SUM(P90:P91)</f>
        <v>0</v>
      </c>
      <c r="R89" s="118">
        <f>SUM(R90:R91)</f>
        <v>0</v>
      </c>
      <c r="T89" s="119">
        <f>SUM(T90:T91)</f>
        <v>0</v>
      </c>
      <c r="AR89" s="113" t="s">
        <v>138</v>
      </c>
      <c r="AT89" s="120" t="s">
        <v>80</v>
      </c>
      <c r="AU89" s="120" t="s">
        <v>88</v>
      </c>
      <c r="AY89" s="113" t="s">
        <v>127</v>
      </c>
      <c r="BK89" s="121">
        <f>SUM(BK90:BK91)</f>
        <v>0</v>
      </c>
    </row>
    <row r="90" spans="2:65" s="1" customFormat="1" ht="16.5" customHeight="1">
      <c r="B90" s="29"/>
      <c r="C90" s="124" t="s">
        <v>144</v>
      </c>
      <c r="D90" s="124" t="s">
        <v>129</v>
      </c>
      <c r="E90" s="125" t="s">
        <v>377</v>
      </c>
      <c r="F90" s="126" t="s">
        <v>378</v>
      </c>
      <c r="G90" s="127" t="s">
        <v>182</v>
      </c>
      <c r="H90" s="128">
        <v>1</v>
      </c>
      <c r="I90" s="129"/>
      <c r="J90" s="130">
        <f>ROUND(I90*H90,2)</f>
        <v>0</v>
      </c>
      <c r="K90" s="126" t="s">
        <v>288</v>
      </c>
      <c r="L90" s="29"/>
      <c r="M90" s="131" t="s">
        <v>79</v>
      </c>
      <c r="N90" s="132" t="s">
        <v>51</v>
      </c>
      <c r="P90" s="133">
        <f>O90*H90</f>
        <v>0</v>
      </c>
      <c r="Q90" s="133">
        <v>0</v>
      </c>
      <c r="R90" s="133">
        <f>Q90*H90</f>
        <v>0</v>
      </c>
      <c r="S90" s="133">
        <v>0</v>
      </c>
      <c r="T90" s="134">
        <f>S90*H90</f>
        <v>0</v>
      </c>
      <c r="AR90" s="135" t="s">
        <v>368</v>
      </c>
      <c r="AT90" s="135" t="s">
        <v>129</v>
      </c>
      <c r="AU90" s="135" t="s">
        <v>90</v>
      </c>
      <c r="AY90" s="13" t="s">
        <v>127</v>
      </c>
      <c r="BE90" s="136">
        <f>IF(N90="základní",J90,0)</f>
        <v>0</v>
      </c>
      <c r="BF90" s="136">
        <f>IF(N90="snížená",J90,0)</f>
        <v>0</v>
      </c>
      <c r="BG90" s="136">
        <f>IF(N90="zákl. přenesená",J90,0)</f>
        <v>0</v>
      </c>
      <c r="BH90" s="136">
        <f>IF(N90="sníž. přenesená",J90,0)</f>
        <v>0</v>
      </c>
      <c r="BI90" s="136">
        <f>IF(N90="nulová",J90,0)</f>
        <v>0</v>
      </c>
      <c r="BJ90" s="13" t="s">
        <v>88</v>
      </c>
      <c r="BK90" s="136">
        <f>ROUND(I90*H90,2)</f>
        <v>0</v>
      </c>
      <c r="BL90" s="13" t="s">
        <v>368</v>
      </c>
      <c r="BM90" s="135" t="s">
        <v>379</v>
      </c>
    </row>
    <row r="91" spans="2:65" s="1" customFormat="1" ht="11.25">
      <c r="B91" s="29"/>
      <c r="D91" s="137" t="s">
        <v>136</v>
      </c>
      <c r="F91" s="138" t="s">
        <v>380</v>
      </c>
      <c r="I91" s="139"/>
      <c r="L91" s="29"/>
      <c r="M91" s="156"/>
      <c r="N91" s="153"/>
      <c r="O91" s="153"/>
      <c r="P91" s="153"/>
      <c r="Q91" s="153"/>
      <c r="R91" s="153"/>
      <c r="S91" s="153"/>
      <c r="T91" s="157"/>
      <c r="AT91" s="13" t="s">
        <v>136</v>
      </c>
      <c r="AU91" s="13" t="s">
        <v>90</v>
      </c>
    </row>
    <row r="92" spans="2:65" s="1" customFormat="1" ht="6.95" customHeight="1"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29"/>
    </row>
  </sheetData>
  <sheetProtection algorithmName="SHA-512" hashValue="Unwgh08Wqiu4pTQ2DbUGhjcydwSK+BkhXaCGKwVSmgVvEyiIQiEgpqiwmtvt9d9tkJgw+mveJEvV1uSQ4uHXxg==" saltValue="C4fRFONoOwKOkOsVncff0PG/SGZmDvLfe++UoldbK/dH6GRgmZw/+6Nfbiu4VX+EyHHR3NLnlB1UyL8OS5BnFg==" spinCount="100000" sheet="1" objects="1" scenarios="1" formatColumns="0" formatRows="0" autoFilter="0"/>
  <autoFilter ref="C81:K91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  <hyperlink ref="F88" r:id="rId2" xr:uid="{00000000-0004-0000-0200-000001000000}"/>
    <hyperlink ref="F91" r:id="rId3" xr:uid="{00000000-0004-0000-0200-000002000000}"/>
  </hyperlinks>
  <pageMargins left="0.39370078740157483" right="0.39370078740157483" top="0.39370078740157483" bottom="0.39370078740157483" header="0" footer="0"/>
  <pageSetup paperSize="9" scale="76" fitToHeight="100" orientation="portrait" r:id="rId4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PS462 - Oprava HDPE trube...</vt:lpstr>
      <vt:lpstr>VRN - Vedlejší  a ostatní...</vt:lpstr>
      <vt:lpstr>'PS462 - Oprava HDPE trube...'!Názvy_tisku</vt:lpstr>
      <vt:lpstr>'Rekapitulace stavby'!Názvy_tisku</vt:lpstr>
      <vt:lpstr>'VRN - Vedlejší  a ostatní...'!Názvy_tisku</vt:lpstr>
      <vt:lpstr>'PS462 - Oprava HDPE trube...'!Oblast_tisku</vt:lpstr>
      <vt:lpstr>'Rekapitulace stavby'!Oblast_tisku</vt:lpstr>
      <vt:lpstr>'VRN - Vedlejší 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Obrdlík</dc:creator>
  <cp:lastModifiedBy>Luděk Obrdlík</cp:lastModifiedBy>
  <dcterms:created xsi:type="dcterms:W3CDTF">2025-02-16T09:35:46Z</dcterms:created>
  <dcterms:modified xsi:type="dcterms:W3CDTF">2025-02-16T09:38:13Z</dcterms:modified>
</cp:coreProperties>
</file>