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lucka\Documents\pavel\Jehnice-chodník\"/>
    </mc:Choice>
  </mc:AlternateContent>
  <xr:revisionPtr revIDLastSave="0" documentId="13_ncr:1_{E24F11C8-52D4-49F3-AA77-E97AA2F63560}" xr6:coauthVersionLast="45" xr6:coauthVersionMax="45" xr10:uidLastSave="{00000000-0000-0000-0000-000000000000}"/>
  <workbookProtection workbookAlgorithmName="SHA-512" workbookHashValue="T3YfVwIHiw+PwRYm0U6S8djfZfBeu0q1m2mM+jsJOoDkCqd3sM5zO8OvvnyDjKUNyyp/ffZGdAa3X37CaPh+fA==" workbookSaltValue="cKz2lQGrU5wrJV4OysA+GQ==" workbookSpinCount="100000" lockStructure="1"/>
  <bookViews>
    <workbookView xWindow="-120" yWindow="-120" windowWidth="25440" windowHeight="15390" firstSheet="4" activeTab="4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SO 101 1 Pol" sheetId="12" r:id="rId4"/>
    <sheet name="SO 102 1 Pol" sheetId="13" r:id="rId5"/>
    <sheet name="SO 201 1 Pol" sheetId="14" r:id="rId6"/>
    <sheet name="SO 301 1 Pol" sheetId="15" r:id="rId7"/>
    <sheet name="SO 302 1 Pol" sheetId="16" r:id="rId8"/>
    <sheet name="SO 303 1 Pol" sheetId="17" r:id="rId9"/>
    <sheet name="SO 401 1 Pol" sheetId="18" r:id="rId10"/>
    <sheet name="SO 801 1 Pol" sheetId="19" r:id="rId11"/>
    <sheet name="SO 802 1 Pol" sheetId="20" r:id="rId12"/>
    <sheet name="SO 999 1 Pol" sheetId="21" r:id="rId13"/>
  </sheets>
  <externalReferences>
    <externalReference r:id="rId14"/>
  </externalReferences>
  <definedNames>
    <definedName name="CelkemDPHVypocet" localSheetId="1">Stavba!$H$61</definedName>
    <definedName name="CenaCelkem">Stavba!$G$29</definedName>
    <definedName name="CenaCelkemBezDPH">Stavba!$G$28</definedName>
    <definedName name="CenaCelkemVypocet" localSheetId="1">Stavba!$I$61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 101 1 Pol'!$1:$7</definedName>
    <definedName name="_xlnm.Print_Titles" localSheetId="4">'SO 102 1 Pol'!$1:$7</definedName>
    <definedName name="_xlnm.Print_Titles" localSheetId="5">'SO 201 1 Pol'!$1:$7</definedName>
    <definedName name="_xlnm.Print_Titles" localSheetId="6">'SO 301 1 Pol'!$1:$7</definedName>
    <definedName name="_xlnm.Print_Titles" localSheetId="7">'SO 302 1 Pol'!$1:$7</definedName>
    <definedName name="_xlnm.Print_Titles" localSheetId="8">'SO 303 1 Pol'!$1:$7</definedName>
    <definedName name="_xlnm.Print_Titles" localSheetId="9">'SO 401 1 Pol'!$1:$7</definedName>
    <definedName name="_xlnm.Print_Titles" localSheetId="10">'SO 801 1 Pol'!$1:$7</definedName>
    <definedName name="_xlnm.Print_Titles" localSheetId="11">'SO 802 1 Pol'!$1:$7</definedName>
    <definedName name="_xlnm.Print_Titles" localSheetId="12">'SO 999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 101 1 Pol'!$A$1:$X$160</definedName>
    <definedName name="_xlnm.Print_Area" localSheetId="4">'SO 102 1 Pol'!$A$1:$X$139</definedName>
    <definedName name="_xlnm.Print_Area" localSheetId="5">'SO 201 1 Pol'!$A$1:$X$114</definedName>
    <definedName name="_xlnm.Print_Area" localSheetId="6">'SO 301 1 Pol'!$A$1:$X$205</definedName>
    <definedName name="_xlnm.Print_Area" localSheetId="7">'SO 302 1 Pol'!$A$1:$X$103</definedName>
    <definedName name="_xlnm.Print_Area" localSheetId="8">'SO 303 1 Pol'!$A$1:$X$99</definedName>
    <definedName name="_xlnm.Print_Area" localSheetId="9">'SO 401 1 Pol'!$A$1:$X$116</definedName>
    <definedName name="_xlnm.Print_Area" localSheetId="10">'SO 801 1 Pol'!$A$1:$X$40</definedName>
    <definedName name="_xlnm.Print_Area" localSheetId="11">'SO 802 1 Pol'!$A$1:$X$73</definedName>
    <definedName name="_xlnm.Print_Area" localSheetId="12">'SO 999 1 Pol'!$A$1:$X$32</definedName>
    <definedName name="_xlnm.Print_Area" localSheetId="1">Stavba!$A$1:$J$89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Stavba!$F$61</definedName>
    <definedName name="ZakladDPHZakl">Stavba!$G$25</definedName>
    <definedName name="ZakladDPHZaklVypocet" localSheetId="1">Stavba!$G$61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8" i="1" l="1"/>
  <c r="I87" i="1"/>
  <c r="I86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G60" i="1"/>
  <c r="F60" i="1"/>
  <c r="G59" i="1"/>
  <c r="F59" i="1"/>
  <c r="G58" i="1"/>
  <c r="F58" i="1"/>
  <c r="G57" i="1"/>
  <c r="F57" i="1"/>
  <c r="G56" i="1"/>
  <c r="F56" i="1"/>
  <c r="G55" i="1"/>
  <c r="F55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31" i="21"/>
  <c r="BA29" i="21"/>
  <c r="BA27" i="21"/>
  <c r="BA25" i="21"/>
  <c r="BA23" i="21"/>
  <c r="BA20" i="21"/>
  <c r="BA13" i="21"/>
  <c r="BA11" i="21"/>
  <c r="G9" i="21"/>
  <c r="M9" i="21" s="1"/>
  <c r="I9" i="21"/>
  <c r="I8" i="21" s="1"/>
  <c r="K9" i="21"/>
  <c r="K8" i="21" s="1"/>
  <c r="O9" i="21"/>
  <c r="Q9" i="21"/>
  <c r="Q8" i="21" s="1"/>
  <c r="V9" i="21"/>
  <c r="V8" i="21" s="1"/>
  <c r="G12" i="21"/>
  <c r="I12" i="21"/>
  <c r="K12" i="21"/>
  <c r="M12" i="21"/>
  <c r="O12" i="21"/>
  <c r="Q12" i="21"/>
  <c r="V12" i="21"/>
  <c r="G14" i="21"/>
  <c r="I14" i="21"/>
  <c r="K14" i="21"/>
  <c r="M14" i="21"/>
  <c r="O14" i="21"/>
  <c r="Q14" i="21"/>
  <c r="V14" i="21"/>
  <c r="G16" i="21"/>
  <c r="AF31" i="21" s="1"/>
  <c r="I16" i="21"/>
  <c r="K16" i="21"/>
  <c r="O16" i="21"/>
  <c r="O8" i="21" s="1"/>
  <c r="Q16" i="21"/>
  <c r="V16" i="21"/>
  <c r="G19" i="21"/>
  <c r="I19" i="21"/>
  <c r="I18" i="21" s="1"/>
  <c r="K19" i="21"/>
  <c r="K18" i="21" s="1"/>
  <c r="M19" i="21"/>
  <c r="O19" i="21"/>
  <c r="Q19" i="21"/>
  <c r="Q18" i="21" s="1"/>
  <c r="V19" i="21"/>
  <c r="V18" i="21" s="1"/>
  <c r="G22" i="21"/>
  <c r="I22" i="21"/>
  <c r="K22" i="21"/>
  <c r="M22" i="21"/>
  <c r="O22" i="21"/>
  <c r="Q22" i="21"/>
  <c r="V22" i="21"/>
  <c r="G24" i="21"/>
  <c r="I24" i="21"/>
  <c r="K24" i="21"/>
  <c r="M24" i="21"/>
  <c r="O24" i="21"/>
  <c r="Q24" i="21"/>
  <c r="V24" i="21"/>
  <c r="G26" i="21"/>
  <c r="M26" i="21" s="1"/>
  <c r="I26" i="21"/>
  <c r="K26" i="21"/>
  <c r="O26" i="21"/>
  <c r="O18" i="21" s="1"/>
  <c r="Q26" i="21"/>
  <c r="V26" i="21"/>
  <c r="G28" i="21"/>
  <c r="I28" i="21"/>
  <c r="K28" i="21"/>
  <c r="M28" i="21"/>
  <c r="O28" i="21"/>
  <c r="Q28" i="21"/>
  <c r="V28" i="21"/>
  <c r="AE31" i="21"/>
  <c r="G72" i="20"/>
  <c r="BA40" i="20"/>
  <c r="BA36" i="20"/>
  <c r="BA16" i="20"/>
  <c r="BA13" i="20"/>
  <c r="BA10" i="20"/>
  <c r="G9" i="20"/>
  <c r="M9" i="20" s="1"/>
  <c r="I9" i="20"/>
  <c r="I8" i="20" s="1"/>
  <c r="K9" i="20"/>
  <c r="K8" i="20" s="1"/>
  <c r="O9" i="20"/>
  <c r="Q9" i="20"/>
  <c r="Q8" i="20" s="1"/>
  <c r="V9" i="20"/>
  <c r="V8" i="20" s="1"/>
  <c r="G12" i="20"/>
  <c r="I12" i="20"/>
  <c r="K12" i="20"/>
  <c r="M12" i="20"/>
  <c r="O12" i="20"/>
  <c r="Q12" i="20"/>
  <c r="V12" i="20"/>
  <c r="G15" i="20"/>
  <c r="I15" i="20"/>
  <c r="K15" i="20"/>
  <c r="M15" i="20"/>
  <c r="O15" i="20"/>
  <c r="Q15" i="20"/>
  <c r="V15" i="20"/>
  <c r="G19" i="20"/>
  <c r="M19" i="20" s="1"/>
  <c r="I19" i="20"/>
  <c r="K19" i="20"/>
  <c r="O19" i="20"/>
  <c r="O8" i="20" s="1"/>
  <c r="Q19" i="20"/>
  <c r="V19" i="20"/>
  <c r="G22" i="20"/>
  <c r="M22" i="20" s="1"/>
  <c r="I22" i="20"/>
  <c r="K22" i="20"/>
  <c r="O22" i="20"/>
  <c r="Q22" i="20"/>
  <c r="V22" i="20"/>
  <c r="G25" i="20"/>
  <c r="I25" i="20"/>
  <c r="K25" i="20"/>
  <c r="M25" i="20"/>
  <c r="O25" i="20"/>
  <c r="Q25" i="20"/>
  <c r="V25" i="20"/>
  <c r="G27" i="20"/>
  <c r="I27" i="20"/>
  <c r="K27" i="20"/>
  <c r="M27" i="20"/>
  <c r="O27" i="20"/>
  <c r="Q27" i="20"/>
  <c r="V27" i="20"/>
  <c r="G29" i="20"/>
  <c r="M29" i="20" s="1"/>
  <c r="I29" i="20"/>
  <c r="K29" i="20"/>
  <c r="O29" i="20"/>
  <c r="Q29" i="20"/>
  <c r="V29" i="20"/>
  <c r="G32" i="20"/>
  <c r="M32" i="20" s="1"/>
  <c r="I32" i="20"/>
  <c r="K32" i="20"/>
  <c r="O32" i="20"/>
  <c r="Q32" i="20"/>
  <c r="V32" i="20"/>
  <c r="G35" i="20"/>
  <c r="I35" i="20"/>
  <c r="K35" i="20"/>
  <c r="M35" i="20"/>
  <c r="O35" i="20"/>
  <c r="Q35" i="20"/>
  <c r="V35" i="20"/>
  <c r="G39" i="20"/>
  <c r="I39" i="20"/>
  <c r="K39" i="20"/>
  <c r="M39" i="20"/>
  <c r="O39" i="20"/>
  <c r="Q39" i="20"/>
  <c r="V39" i="20"/>
  <c r="G42" i="20"/>
  <c r="M42" i="20" s="1"/>
  <c r="I42" i="20"/>
  <c r="K42" i="20"/>
  <c r="O42" i="20"/>
  <c r="Q42" i="20"/>
  <c r="V42" i="20"/>
  <c r="G44" i="20"/>
  <c r="M44" i="20" s="1"/>
  <c r="I44" i="20"/>
  <c r="K44" i="20"/>
  <c r="O44" i="20"/>
  <c r="Q44" i="20"/>
  <c r="V44" i="20"/>
  <c r="G46" i="20"/>
  <c r="I46" i="20"/>
  <c r="K46" i="20"/>
  <c r="M46" i="20"/>
  <c r="O46" i="20"/>
  <c r="Q46" i="20"/>
  <c r="V46" i="20"/>
  <c r="G48" i="20"/>
  <c r="I48" i="20"/>
  <c r="K48" i="20"/>
  <c r="M48" i="20"/>
  <c r="O48" i="20"/>
  <c r="Q48" i="20"/>
  <c r="V48" i="20"/>
  <c r="G50" i="20"/>
  <c r="M50" i="20" s="1"/>
  <c r="I50" i="20"/>
  <c r="K50" i="20"/>
  <c r="O50" i="20"/>
  <c r="Q50" i="20"/>
  <c r="V50" i="20"/>
  <c r="G52" i="20"/>
  <c r="M52" i="20" s="1"/>
  <c r="I52" i="20"/>
  <c r="K52" i="20"/>
  <c r="O52" i="20"/>
  <c r="Q52" i="20"/>
  <c r="V52" i="20"/>
  <c r="G54" i="20"/>
  <c r="I54" i="20"/>
  <c r="K54" i="20"/>
  <c r="M54" i="20"/>
  <c r="O54" i="20"/>
  <c r="Q54" i="20"/>
  <c r="V54" i="20"/>
  <c r="G56" i="20"/>
  <c r="I56" i="20"/>
  <c r="K56" i="20"/>
  <c r="M56" i="20"/>
  <c r="O56" i="20"/>
  <c r="Q56" i="20"/>
  <c r="V56" i="20"/>
  <c r="G57" i="20"/>
  <c r="M57" i="20" s="1"/>
  <c r="I57" i="20"/>
  <c r="K57" i="20"/>
  <c r="O57" i="20"/>
  <c r="Q57" i="20"/>
  <c r="V57" i="20"/>
  <c r="G58" i="20"/>
  <c r="M58" i="20" s="1"/>
  <c r="I58" i="20"/>
  <c r="K58" i="20"/>
  <c r="O58" i="20"/>
  <c r="Q58" i="20"/>
  <c r="V58" i="20"/>
  <c r="G60" i="20"/>
  <c r="I60" i="20"/>
  <c r="K60" i="20"/>
  <c r="M60" i="20"/>
  <c r="O60" i="20"/>
  <c r="Q60" i="20"/>
  <c r="V60" i="20"/>
  <c r="G62" i="20"/>
  <c r="I62" i="20"/>
  <c r="K62" i="20"/>
  <c r="M62" i="20"/>
  <c r="O62" i="20"/>
  <c r="Q62" i="20"/>
  <c r="V62" i="20"/>
  <c r="G64" i="20"/>
  <c r="M64" i="20" s="1"/>
  <c r="I64" i="20"/>
  <c r="K64" i="20"/>
  <c r="O64" i="20"/>
  <c r="Q64" i="20"/>
  <c r="V64" i="20"/>
  <c r="G66" i="20"/>
  <c r="I66" i="20"/>
  <c r="O66" i="20"/>
  <c r="Q66" i="20"/>
  <c r="G67" i="20"/>
  <c r="I67" i="20"/>
  <c r="K67" i="20"/>
  <c r="K66" i="20" s="1"/>
  <c r="M67" i="20"/>
  <c r="M66" i="20" s="1"/>
  <c r="O67" i="20"/>
  <c r="Q67" i="20"/>
  <c r="V67" i="20"/>
  <c r="V66" i="20" s="1"/>
  <c r="AE72" i="20"/>
  <c r="G39" i="19"/>
  <c r="BA27" i="19"/>
  <c r="BA24" i="19"/>
  <c r="G9" i="19"/>
  <c r="I9" i="19"/>
  <c r="I8" i="19" s="1"/>
  <c r="K9" i="19"/>
  <c r="M9" i="19"/>
  <c r="O9" i="19"/>
  <c r="Q9" i="19"/>
  <c r="Q8" i="19" s="1"/>
  <c r="V9" i="19"/>
  <c r="G12" i="19"/>
  <c r="M12" i="19" s="1"/>
  <c r="I12" i="19"/>
  <c r="K12" i="19"/>
  <c r="K8" i="19" s="1"/>
  <c r="O12" i="19"/>
  <c r="Q12" i="19"/>
  <c r="V12" i="19"/>
  <c r="V8" i="19" s="1"/>
  <c r="G14" i="19"/>
  <c r="I14" i="19"/>
  <c r="K14" i="19"/>
  <c r="M14" i="19"/>
  <c r="O14" i="19"/>
  <c r="Q14" i="19"/>
  <c r="V14" i="19"/>
  <c r="G17" i="19"/>
  <c r="AF39" i="19" s="1"/>
  <c r="I17" i="19"/>
  <c r="K17" i="19"/>
  <c r="O17" i="19"/>
  <c r="O8" i="19" s="1"/>
  <c r="Q17" i="19"/>
  <c r="V17" i="19"/>
  <c r="G20" i="19"/>
  <c r="I20" i="19"/>
  <c r="K20" i="19"/>
  <c r="M20" i="19"/>
  <c r="O20" i="19"/>
  <c r="Q20" i="19"/>
  <c r="V20" i="19"/>
  <c r="G23" i="19"/>
  <c r="M23" i="19" s="1"/>
  <c r="I23" i="19"/>
  <c r="K23" i="19"/>
  <c r="O23" i="19"/>
  <c r="Q23" i="19"/>
  <c r="V23" i="19"/>
  <c r="G26" i="19"/>
  <c r="I26" i="19"/>
  <c r="K26" i="19"/>
  <c r="M26" i="19"/>
  <c r="O26" i="19"/>
  <c r="Q26" i="19"/>
  <c r="V26" i="19"/>
  <c r="G29" i="19"/>
  <c r="M29" i="19" s="1"/>
  <c r="I29" i="19"/>
  <c r="K29" i="19"/>
  <c r="O29" i="19"/>
  <c r="Q29" i="19"/>
  <c r="V29" i="19"/>
  <c r="G33" i="19"/>
  <c r="I33" i="19"/>
  <c r="O33" i="19"/>
  <c r="Q33" i="19"/>
  <c r="G34" i="19"/>
  <c r="M34" i="19" s="1"/>
  <c r="M33" i="19" s="1"/>
  <c r="I34" i="19"/>
  <c r="K34" i="19"/>
  <c r="K33" i="19" s="1"/>
  <c r="O34" i="19"/>
  <c r="Q34" i="19"/>
  <c r="V34" i="19"/>
  <c r="V33" i="19" s="1"/>
  <c r="AE39" i="19"/>
  <c r="BA81" i="18"/>
  <c r="BA29" i="18"/>
  <c r="BA27" i="18"/>
  <c r="G8" i="18"/>
  <c r="O8" i="18"/>
  <c r="G9" i="18"/>
  <c r="M9" i="18" s="1"/>
  <c r="M8" i="18" s="1"/>
  <c r="I9" i="18"/>
  <c r="I8" i="18" s="1"/>
  <c r="K9" i="18"/>
  <c r="K8" i="18" s="1"/>
  <c r="O9" i="18"/>
  <c r="Q9" i="18"/>
  <c r="Q8" i="18" s="1"/>
  <c r="V9" i="18"/>
  <c r="V8" i="18" s="1"/>
  <c r="G11" i="18"/>
  <c r="G10" i="18" s="1"/>
  <c r="I11" i="18"/>
  <c r="I10" i="18" s="1"/>
  <c r="K11" i="18"/>
  <c r="M11" i="18"/>
  <c r="O11" i="18"/>
  <c r="O10" i="18" s="1"/>
  <c r="Q11" i="18"/>
  <c r="Q10" i="18" s="1"/>
  <c r="V11" i="18"/>
  <c r="G12" i="18"/>
  <c r="M12" i="18" s="1"/>
  <c r="I12" i="18"/>
  <c r="K12" i="18"/>
  <c r="K10" i="18" s="1"/>
  <c r="O12" i="18"/>
  <c r="Q12" i="18"/>
  <c r="V12" i="18"/>
  <c r="V10" i="18" s="1"/>
  <c r="G13" i="18"/>
  <c r="I13" i="18"/>
  <c r="K13" i="18"/>
  <c r="M13" i="18"/>
  <c r="O13" i="18"/>
  <c r="Q13" i="18"/>
  <c r="V13" i="18"/>
  <c r="G15" i="18"/>
  <c r="I15" i="18"/>
  <c r="I14" i="18" s="1"/>
  <c r="K15" i="18"/>
  <c r="M15" i="18"/>
  <c r="O15" i="18"/>
  <c r="Q15" i="18"/>
  <c r="Q14" i="18" s="1"/>
  <c r="V15" i="18"/>
  <c r="G16" i="18"/>
  <c r="M16" i="18" s="1"/>
  <c r="I16" i="18"/>
  <c r="K16" i="18"/>
  <c r="K14" i="18" s="1"/>
  <c r="O16" i="18"/>
  <c r="Q16" i="18"/>
  <c r="V16" i="18"/>
  <c r="V14" i="18" s="1"/>
  <c r="G17" i="18"/>
  <c r="I17" i="18"/>
  <c r="K17" i="18"/>
  <c r="M17" i="18"/>
  <c r="O17" i="18"/>
  <c r="Q17" i="18"/>
  <c r="V17" i="18"/>
  <c r="G18" i="18"/>
  <c r="M18" i="18" s="1"/>
  <c r="I18" i="18"/>
  <c r="K18" i="18"/>
  <c r="O18" i="18"/>
  <c r="O14" i="18" s="1"/>
  <c r="Q18" i="18"/>
  <c r="V18" i="18"/>
  <c r="G19" i="18"/>
  <c r="I19" i="18"/>
  <c r="K19" i="18"/>
  <c r="M19" i="18"/>
  <c r="O19" i="18"/>
  <c r="Q19" i="18"/>
  <c r="V19" i="18"/>
  <c r="G20" i="18"/>
  <c r="M20" i="18" s="1"/>
  <c r="I20" i="18"/>
  <c r="K20" i="18"/>
  <c r="O20" i="18"/>
  <c r="Q20" i="18"/>
  <c r="V20" i="18"/>
  <c r="G21" i="18"/>
  <c r="I21" i="18"/>
  <c r="K21" i="18"/>
  <c r="M21" i="18"/>
  <c r="O21" i="18"/>
  <c r="Q21" i="18"/>
  <c r="V21" i="18"/>
  <c r="G22" i="18"/>
  <c r="M22" i="18" s="1"/>
  <c r="I22" i="18"/>
  <c r="K22" i="18"/>
  <c r="O22" i="18"/>
  <c r="Q22" i="18"/>
  <c r="V22" i="18"/>
  <c r="G24" i="18"/>
  <c r="I24" i="18"/>
  <c r="K24" i="18"/>
  <c r="M24" i="18"/>
  <c r="O24" i="18"/>
  <c r="Q24" i="18"/>
  <c r="V24" i="18"/>
  <c r="G26" i="18"/>
  <c r="M26" i="18" s="1"/>
  <c r="I26" i="18"/>
  <c r="K26" i="18"/>
  <c r="O26" i="18"/>
  <c r="Q26" i="18"/>
  <c r="V26" i="18"/>
  <c r="G28" i="18"/>
  <c r="I28" i="18"/>
  <c r="K28" i="18"/>
  <c r="M28" i="18"/>
  <c r="O28" i="18"/>
  <c r="Q28" i="18"/>
  <c r="V28" i="18"/>
  <c r="G30" i="18"/>
  <c r="M30" i="18" s="1"/>
  <c r="I30" i="18"/>
  <c r="K30" i="18"/>
  <c r="O30" i="18"/>
  <c r="Q30" i="18"/>
  <c r="V30" i="18"/>
  <c r="G32" i="18"/>
  <c r="I32" i="18"/>
  <c r="K32" i="18"/>
  <c r="M32" i="18"/>
  <c r="O32" i="18"/>
  <c r="Q32" i="18"/>
  <c r="V32" i="18"/>
  <c r="G33" i="18"/>
  <c r="M33" i="18" s="1"/>
  <c r="I33" i="18"/>
  <c r="K33" i="18"/>
  <c r="O33" i="18"/>
  <c r="Q33" i="18"/>
  <c r="V33" i="18"/>
  <c r="G34" i="18"/>
  <c r="I34" i="18"/>
  <c r="K34" i="18"/>
  <c r="M34" i="18"/>
  <c r="O34" i="18"/>
  <c r="Q34" i="18"/>
  <c r="V34" i="18"/>
  <c r="G35" i="18"/>
  <c r="M35" i="18" s="1"/>
  <c r="I35" i="18"/>
  <c r="K35" i="18"/>
  <c r="O35" i="18"/>
  <c r="Q35" i="18"/>
  <c r="V35" i="18"/>
  <c r="G36" i="18"/>
  <c r="I36" i="18"/>
  <c r="K36" i="18"/>
  <c r="M36" i="18"/>
  <c r="O36" i="18"/>
  <c r="Q36" i="18"/>
  <c r="V36" i="18"/>
  <c r="G37" i="18"/>
  <c r="M37" i="18" s="1"/>
  <c r="I37" i="18"/>
  <c r="K37" i="18"/>
  <c r="O37" i="18"/>
  <c r="Q37" i="18"/>
  <c r="V37" i="18"/>
  <c r="G38" i="18"/>
  <c r="I38" i="18"/>
  <c r="K38" i="18"/>
  <c r="M38" i="18"/>
  <c r="O38" i="18"/>
  <c r="Q38" i="18"/>
  <c r="V38" i="18"/>
  <c r="G40" i="18"/>
  <c r="I40" i="18"/>
  <c r="I39" i="18" s="1"/>
  <c r="K40" i="18"/>
  <c r="M40" i="18"/>
  <c r="O40" i="18"/>
  <c r="Q40" i="18"/>
  <c r="Q39" i="18" s="1"/>
  <c r="V40" i="18"/>
  <c r="G41" i="18"/>
  <c r="M41" i="18" s="1"/>
  <c r="I41" i="18"/>
  <c r="K41" i="18"/>
  <c r="K39" i="18" s="1"/>
  <c r="O41" i="18"/>
  <c r="Q41" i="18"/>
  <c r="V41" i="18"/>
  <c r="V39" i="18" s="1"/>
  <c r="G42" i="18"/>
  <c r="I42" i="18"/>
  <c r="K42" i="18"/>
  <c r="M42" i="18"/>
  <c r="O42" i="18"/>
  <c r="Q42" i="18"/>
  <c r="V42" i="18"/>
  <c r="G43" i="18"/>
  <c r="M43" i="18" s="1"/>
  <c r="I43" i="18"/>
  <c r="K43" i="18"/>
  <c r="O43" i="18"/>
  <c r="O39" i="18" s="1"/>
  <c r="Q43" i="18"/>
  <c r="V43" i="18"/>
  <c r="G45" i="18"/>
  <c r="I45" i="18"/>
  <c r="K45" i="18"/>
  <c r="M45" i="18"/>
  <c r="O45" i="18"/>
  <c r="Q45" i="18"/>
  <c r="V45" i="18"/>
  <c r="G46" i="18"/>
  <c r="M46" i="18" s="1"/>
  <c r="I46" i="18"/>
  <c r="K46" i="18"/>
  <c r="O46" i="18"/>
  <c r="Q46" i="18"/>
  <c r="V46" i="18"/>
  <c r="G47" i="18"/>
  <c r="I47" i="18"/>
  <c r="K47" i="18"/>
  <c r="M47" i="18"/>
  <c r="O47" i="18"/>
  <c r="Q47" i="18"/>
  <c r="V47" i="18"/>
  <c r="G48" i="18"/>
  <c r="M48" i="18" s="1"/>
  <c r="I48" i="18"/>
  <c r="K48" i="18"/>
  <c r="O48" i="18"/>
  <c r="Q48" i="18"/>
  <c r="V48" i="18"/>
  <c r="G49" i="18"/>
  <c r="I49" i="18"/>
  <c r="K49" i="18"/>
  <c r="M49" i="18"/>
  <c r="O49" i="18"/>
  <c r="Q49" i="18"/>
  <c r="V49" i="18"/>
  <c r="G50" i="18"/>
  <c r="M50" i="18" s="1"/>
  <c r="I50" i="18"/>
  <c r="K50" i="18"/>
  <c r="O50" i="18"/>
  <c r="Q50" i="18"/>
  <c r="V50" i="18"/>
  <c r="G51" i="18"/>
  <c r="I51" i="18"/>
  <c r="K51" i="18"/>
  <c r="M51" i="18"/>
  <c r="O51" i="18"/>
  <c r="Q51" i="18"/>
  <c r="V51" i="18"/>
  <c r="G52" i="18"/>
  <c r="M52" i="18" s="1"/>
  <c r="I52" i="18"/>
  <c r="K52" i="18"/>
  <c r="O52" i="18"/>
  <c r="Q52" i="18"/>
  <c r="V52" i="18"/>
  <c r="G53" i="18"/>
  <c r="I53" i="18"/>
  <c r="K53" i="18"/>
  <c r="M53" i="18"/>
  <c r="O53" i="18"/>
  <c r="Q53" i="18"/>
  <c r="V53" i="18"/>
  <c r="G54" i="18"/>
  <c r="M54" i="18" s="1"/>
  <c r="I54" i="18"/>
  <c r="K54" i="18"/>
  <c r="O54" i="18"/>
  <c r="Q54" i="18"/>
  <c r="V54" i="18"/>
  <c r="G55" i="18"/>
  <c r="I55" i="18"/>
  <c r="K55" i="18"/>
  <c r="M55" i="18"/>
  <c r="O55" i="18"/>
  <c r="Q55" i="18"/>
  <c r="V55" i="18"/>
  <c r="G56" i="18"/>
  <c r="M56" i="18" s="1"/>
  <c r="I56" i="18"/>
  <c r="K56" i="18"/>
  <c r="O56" i="18"/>
  <c r="Q56" i="18"/>
  <c r="V56" i="18"/>
  <c r="G57" i="18"/>
  <c r="I57" i="18"/>
  <c r="K57" i="18"/>
  <c r="M57" i="18"/>
  <c r="O57" i="18"/>
  <c r="Q57" i="18"/>
  <c r="V57" i="18"/>
  <c r="G58" i="18"/>
  <c r="M58" i="18" s="1"/>
  <c r="I58" i="18"/>
  <c r="K58" i="18"/>
  <c r="O58" i="18"/>
  <c r="Q58" i="18"/>
  <c r="V58" i="18"/>
  <c r="G59" i="18"/>
  <c r="I59" i="18"/>
  <c r="K59" i="18"/>
  <c r="M59" i="18"/>
  <c r="O59" i="18"/>
  <c r="Q59" i="18"/>
  <c r="V59" i="18"/>
  <c r="G60" i="18"/>
  <c r="M60" i="18" s="1"/>
  <c r="I60" i="18"/>
  <c r="K60" i="18"/>
  <c r="O60" i="18"/>
  <c r="Q60" i="18"/>
  <c r="V60" i="18"/>
  <c r="G61" i="18"/>
  <c r="I61" i="18"/>
  <c r="K61" i="18"/>
  <c r="M61" i="18"/>
  <c r="O61" i="18"/>
  <c r="Q61" i="18"/>
  <c r="V61" i="18"/>
  <c r="G62" i="18"/>
  <c r="M62" i="18" s="1"/>
  <c r="I62" i="18"/>
  <c r="K62" i="18"/>
  <c r="O62" i="18"/>
  <c r="Q62" i="18"/>
  <c r="V62" i="18"/>
  <c r="G63" i="18"/>
  <c r="I63" i="18"/>
  <c r="K63" i="18"/>
  <c r="M63" i="18"/>
  <c r="O63" i="18"/>
  <c r="Q63" i="18"/>
  <c r="V63" i="18"/>
  <c r="G64" i="18"/>
  <c r="M64" i="18" s="1"/>
  <c r="I64" i="18"/>
  <c r="K64" i="18"/>
  <c r="O64" i="18"/>
  <c r="Q64" i="18"/>
  <c r="V64" i="18"/>
  <c r="G65" i="18"/>
  <c r="I65" i="18"/>
  <c r="K65" i="18"/>
  <c r="M65" i="18"/>
  <c r="O65" i="18"/>
  <c r="Q65" i="18"/>
  <c r="V65" i="18"/>
  <c r="G66" i="18"/>
  <c r="M66" i="18" s="1"/>
  <c r="I66" i="18"/>
  <c r="K66" i="18"/>
  <c r="O66" i="18"/>
  <c r="Q66" i="18"/>
  <c r="V66" i="18"/>
  <c r="O69" i="18"/>
  <c r="G70" i="18"/>
  <c r="M70" i="18" s="1"/>
  <c r="M69" i="18" s="1"/>
  <c r="I70" i="18"/>
  <c r="I69" i="18" s="1"/>
  <c r="K70" i="18"/>
  <c r="K69" i="18" s="1"/>
  <c r="O70" i="18"/>
  <c r="Q70" i="18"/>
  <c r="Q69" i="18" s="1"/>
  <c r="V70" i="18"/>
  <c r="V69" i="18" s="1"/>
  <c r="G72" i="18"/>
  <c r="I72" i="18"/>
  <c r="K72" i="18"/>
  <c r="M72" i="18"/>
  <c r="O72" i="18"/>
  <c r="Q72" i="18"/>
  <c r="V72" i="18"/>
  <c r="G74" i="18"/>
  <c r="M74" i="18" s="1"/>
  <c r="I74" i="18"/>
  <c r="I73" i="18" s="1"/>
  <c r="K74" i="18"/>
  <c r="O74" i="18"/>
  <c r="O73" i="18" s="1"/>
  <c r="Q74" i="18"/>
  <c r="Q73" i="18" s="1"/>
  <c r="V74" i="18"/>
  <c r="G75" i="18"/>
  <c r="M75" i="18" s="1"/>
  <c r="I75" i="18"/>
  <c r="K75" i="18"/>
  <c r="K73" i="18" s="1"/>
  <c r="O75" i="18"/>
  <c r="Q75" i="18"/>
  <c r="V75" i="18"/>
  <c r="G76" i="18"/>
  <c r="I76" i="18"/>
  <c r="K76" i="18"/>
  <c r="M76" i="18"/>
  <c r="O76" i="18"/>
  <c r="Q76" i="18"/>
  <c r="V76" i="18"/>
  <c r="G77" i="18"/>
  <c r="I77" i="18"/>
  <c r="K77" i="18"/>
  <c r="M77" i="18"/>
  <c r="O77" i="18"/>
  <c r="Q77" i="18"/>
  <c r="V77" i="18"/>
  <c r="G78" i="18"/>
  <c r="M78" i="18" s="1"/>
  <c r="I78" i="18"/>
  <c r="K78" i="18"/>
  <c r="O78" i="18"/>
  <c r="Q78" i="18"/>
  <c r="V78" i="18"/>
  <c r="G80" i="18"/>
  <c r="M80" i="18" s="1"/>
  <c r="I80" i="18"/>
  <c r="K80" i="18"/>
  <c r="O80" i="18"/>
  <c r="Q80" i="18"/>
  <c r="V80" i="18"/>
  <c r="G82" i="18"/>
  <c r="I82" i="18"/>
  <c r="K82" i="18"/>
  <c r="M82" i="18"/>
  <c r="O82" i="18"/>
  <c r="Q82" i="18"/>
  <c r="V82" i="18"/>
  <c r="G83" i="18"/>
  <c r="I83" i="18"/>
  <c r="K83" i="18"/>
  <c r="M83" i="18"/>
  <c r="O83" i="18"/>
  <c r="Q83" i="18"/>
  <c r="V83" i="18"/>
  <c r="G85" i="18"/>
  <c r="M85" i="18" s="1"/>
  <c r="I85" i="18"/>
  <c r="I84" i="18" s="1"/>
  <c r="K85" i="18"/>
  <c r="K84" i="18" s="1"/>
  <c r="O85" i="18"/>
  <c r="Q85" i="18"/>
  <c r="Q84" i="18" s="1"/>
  <c r="V85" i="18"/>
  <c r="V84" i="18" s="1"/>
  <c r="G86" i="18"/>
  <c r="I86" i="18"/>
  <c r="K86" i="18"/>
  <c r="M86" i="18"/>
  <c r="O86" i="18"/>
  <c r="Q86" i="18"/>
  <c r="V86" i="18"/>
  <c r="G87" i="18"/>
  <c r="I87" i="18"/>
  <c r="K87" i="18"/>
  <c r="M87" i="18"/>
  <c r="O87" i="18"/>
  <c r="Q87" i="18"/>
  <c r="V87" i="18"/>
  <c r="G88" i="18"/>
  <c r="M88" i="18" s="1"/>
  <c r="I88" i="18"/>
  <c r="K88" i="18"/>
  <c r="O88" i="18"/>
  <c r="O84" i="18" s="1"/>
  <c r="Q88" i="18"/>
  <c r="V88" i="18"/>
  <c r="G89" i="18"/>
  <c r="M89" i="18" s="1"/>
  <c r="I89" i="18"/>
  <c r="K89" i="18"/>
  <c r="O89" i="18"/>
  <c r="Q89" i="18"/>
  <c r="V89" i="18"/>
  <c r="G90" i="18"/>
  <c r="I90" i="18"/>
  <c r="K90" i="18"/>
  <c r="M90" i="18"/>
  <c r="O90" i="18"/>
  <c r="Q90" i="18"/>
  <c r="V90" i="18"/>
  <c r="G91" i="18"/>
  <c r="I91" i="18"/>
  <c r="K91" i="18"/>
  <c r="M91" i="18"/>
  <c r="O91" i="18"/>
  <c r="Q91" i="18"/>
  <c r="V91" i="18"/>
  <c r="G92" i="18"/>
  <c r="M92" i="18" s="1"/>
  <c r="I92" i="18"/>
  <c r="K92" i="18"/>
  <c r="O92" i="18"/>
  <c r="Q92" i="18"/>
  <c r="V92" i="18"/>
  <c r="G93" i="18"/>
  <c r="M93" i="18" s="1"/>
  <c r="I93" i="18"/>
  <c r="K93" i="18"/>
  <c r="O93" i="18"/>
  <c r="Q93" i="18"/>
  <c r="V93" i="18"/>
  <c r="G94" i="18"/>
  <c r="I94" i="18"/>
  <c r="K94" i="18"/>
  <c r="M94" i="18"/>
  <c r="O94" i="18"/>
  <c r="Q94" i="18"/>
  <c r="V94" i="18"/>
  <c r="G95" i="18"/>
  <c r="I95" i="18"/>
  <c r="K95" i="18"/>
  <c r="M95" i="18"/>
  <c r="O95" i="18"/>
  <c r="Q95" i="18"/>
  <c r="V95" i="18"/>
  <c r="G96" i="18"/>
  <c r="M96" i="18" s="1"/>
  <c r="I96" i="18"/>
  <c r="K96" i="18"/>
  <c r="O96" i="18"/>
  <c r="Q96" i="18"/>
  <c r="V96" i="18"/>
  <c r="G97" i="18"/>
  <c r="M97" i="18" s="1"/>
  <c r="I97" i="18"/>
  <c r="K97" i="18"/>
  <c r="O97" i="18"/>
  <c r="Q97" i="18"/>
  <c r="V97" i="18"/>
  <c r="G98" i="18"/>
  <c r="I98" i="18"/>
  <c r="K98" i="18"/>
  <c r="M98" i="18"/>
  <c r="O98" i="18"/>
  <c r="Q98" i="18"/>
  <c r="V98" i="18"/>
  <c r="G99" i="18"/>
  <c r="I99" i="18"/>
  <c r="K99" i="18"/>
  <c r="M99" i="18"/>
  <c r="O99" i="18"/>
  <c r="Q99" i="18"/>
  <c r="V99" i="18"/>
  <c r="G100" i="18"/>
  <c r="M100" i="18" s="1"/>
  <c r="I100" i="18"/>
  <c r="K100" i="18"/>
  <c r="O100" i="18"/>
  <c r="Q100" i="18"/>
  <c r="V100" i="18"/>
  <c r="G101" i="18"/>
  <c r="M101" i="18" s="1"/>
  <c r="I101" i="18"/>
  <c r="K101" i="18"/>
  <c r="O101" i="18"/>
  <c r="Q101" i="18"/>
  <c r="V101" i="18"/>
  <c r="G102" i="18"/>
  <c r="I102" i="18"/>
  <c r="K102" i="18"/>
  <c r="M102" i="18"/>
  <c r="O102" i="18"/>
  <c r="Q102" i="18"/>
  <c r="V102" i="18"/>
  <c r="G103" i="18"/>
  <c r="I103" i="18"/>
  <c r="K103" i="18"/>
  <c r="M103" i="18"/>
  <c r="O103" i="18"/>
  <c r="Q103" i="18"/>
  <c r="V103" i="18"/>
  <c r="G104" i="18"/>
  <c r="M104" i="18" s="1"/>
  <c r="I104" i="18"/>
  <c r="K104" i="18"/>
  <c r="O104" i="18"/>
  <c r="Q104" i="18"/>
  <c r="V104" i="18"/>
  <c r="G105" i="18"/>
  <c r="M105" i="18" s="1"/>
  <c r="I105" i="18"/>
  <c r="K105" i="18"/>
  <c r="O105" i="18"/>
  <c r="Q105" i="18"/>
  <c r="V105" i="18"/>
  <c r="G106" i="18"/>
  <c r="I106" i="18"/>
  <c r="K106" i="18"/>
  <c r="M106" i="18"/>
  <c r="O106" i="18"/>
  <c r="Q106" i="18"/>
  <c r="V106" i="18"/>
  <c r="G107" i="18"/>
  <c r="I107" i="18"/>
  <c r="K107" i="18"/>
  <c r="M107" i="18"/>
  <c r="O107" i="18"/>
  <c r="Q107" i="18"/>
  <c r="V107" i="18"/>
  <c r="G108" i="18"/>
  <c r="M108" i="18" s="1"/>
  <c r="I108" i="18"/>
  <c r="K108" i="18"/>
  <c r="O108" i="18"/>
  <c r="Q108" i="18"/>
  <c r="V108" i="18"/>
  <c r="G109" i="18"/>
  <c r="M109" i="18" s="1"/>
  <c r="I109" i="18"/>
  <c r="K109" i="18"/>
  <c r="O109" i="18"/>
  <c r="Q109" i="18"/>
  <c r="V109" i="18"/>
  <c r="I110" i="18"/>
  <c r="K110" i="18"/>
  <c r="Q110" i="18"/>
  <c r="V110" i="18"/>
  <c r="G111" i="18"/>
  <c r="G110" i="18" s="1"/>
  <c r="I111" i="18"/>
  <c r="K111" i="18"/>
  <c r="M111" i="18"/>
  <c r="M110" i="18" s="1"/>
  <c r="O111" i="18"/>
  <c r="O110" i="18" s="1"/>
  <c r="Q111" i="18"/>
  <c r="V111" i="18"/>
  <c r="AE115" i="18"/>
  <c r="F53" i="1" s="1"/>
  <c r="AF115" i="18"/>
  <c r="G54" i="1" s="1"/>
  <c r="G98" i="17"/>
  <c r="BA70" i="17"/>
  <c r="BA67" i="17"/>
  <c r="BA62" i="17"/>
  <c r="BA58" i="17"/>
  <c r="BA19" i="17"/>
  <c r="BA16" i="17"/>
  <c r="BA10" i="17"/>
  <c r="G9" i="17"/>
  <c r="M9" i="17" s="1"/>
  <c r="I9" i="17"/>
  <c r="I8" i="17" s="1"/>
  <c r="K9" i="17"/>
  <c r="K8" i="17" s="1"/>
  <c r="O9" i="17"/>
  <c r="Q9" i="17"/>
  <c r="Q8" i="17" s="1"/>
  <c r="V9" i="17"/>
  <c r="V8" i="17" s="1"/>
  <c r="G12" i="17"/>
  <c r="I12" i="17"/>
  <c r="K12" i="17"/>
  <c r="M12" i="17"/>
  <c r="O12" i="17"/>
  <c r="Q12" i="17"/>
  <c r="V12" i="17"/>
  <c r="G15" i="17"/>
  <c r="I15" i="17"/>
  <c r="K15" i="17"/>
  <c r="M15" i="17"/>
  <c r="O15" i="17"/>
  <c r="Q15" i="17"/>
  <c r="V15" i="17"/>
  <c r="G18" i="17"/>
  <c r="M18" i="17" s="1"/>
  <c r="I18" i="17"/>
  <c r="K18" i="17"/>
  <c r="O18" i="17"/>
  <c r="O8" i="17" s="1"/>
  <c r="Q18" i="17"/>
  <c r="V18" i="17"/>
  <c r="G21" i="17"/>
  <c r="M21" i="17" s="1"/>
  <c r="I21" i="17"/>
  <c r="K21" i="17"/>
  <c r="O21" i="17"/>
  <c r="Q21" i="17"/>
  <c r="V21" i="17"/>
  <c r="G24" i="17"/>
  <c r="I24" i="17"/>
  <c r="K24" i="17"/>
  <c r="M24" i="17"/>
  <c r="O24" i="17"/>
  <c r="Q24" i="17"/>
  <c r="V24" i="17"/>
  <c r="G28" i="17"/>
  <c r="I28" i="17"/>
  <c r="K28" i="17"/>
  <c r="M28" i="17"/>
  <c r="O28" i="17"/>
  <c r="Q28" i="17"/>
  <c r="V28" i="17"/>
  <c r="G32" i="17"/>
  <c r="M32" i="17" s="1"/>
  <c r="I32" i="17"/>
  <c r="K32" i="17"/>
  <c r="O32" i="17"/>
  <c r="Q32" i="17"/>
  <c r="V32" i="17"/>
  <c r="G34" i="17"/>
  <c r="O34" i="17"/>
  <c r="G35" i="17"/>
  <c r="I35" i="17"/>
  <c r="I34" i="17" s="1"/>
  <c r="K35" i="17"/>
  <c r="K34" i="17" s="1"/>
  <c r="M35" i="17"/>
  <c r="M34" i="17" s="1"/>
  <c r="O35" i="17"/>
  <c r="Q35" i="17"/>
  <c r="Q34" i="17" s="1"/>
  <c r="V35" i="17"/>
  <c r="V34" i="17" s="1"/>
  <c r="K38" i="17"/>
  <c r="V38" i="17"/>
  <c r="G39" i="17"/>
  <c r="G38" i="17" s="1"/>
  <c r="I39" i="17"/>
  <c r="I38" i="17" s="1"/>
  <c r="K39" i="17"/>
  <c r="M39" i="17"/>
  <c r="M38" i="17" s="1"/>
  <c r="O39" i="17"/>
  <c r="O38" i="17" s="1"/>
  <c r="Q39" i="17"/>
  <c r="Q38" i="17" s="1"/>
  <c r="V39" i="17"/>
  <c r="G42" i="17"/>
  <c r="O42" i="17"/>
  <c r="G43" i="17"/>
  <c r="I43" i="17"/>
  <c r="I42" i="17" s="1"/>
  <c r="K43" i="17"/>
  <c r="K42" i="17" s="1"/>
  <c r="M43" i="17"/>
  <c r="M42" i="17" s="1"/>
  <c r="O43" i="17"/>
  <c r="Q43" i="17"/>
  <c r="Q42" i="17" s="1"/>
  <c r="V43" i="17"/>
  <c r="V42" i="17" s="1"/>
  <c r="G46" i="17"/>
  <c r="I46" i="17"/>
  <c r="K46" i="17"/>
  <c r="M46" i="17"/>
  <c r="O46" i="17"/>
  <c r="Q46" i="17"/>
  <c r="V46" i="17"/>
  <c r="G51" i="17"/>
  <c r="M51" i="17" s="1"/>
  <c r="M50" i="17" s="1"/>
  <c r="I51" i="17"/>
  <c r="I50" i="17" s="1"/>
  <c r="K51" i="17"/>
  <c r="K50" i="17" s="1"/>
  <c r="O51" i="17"/>
  <c r="O50" i="17" s="1"/>
  <c r="Q51" i="17"/>
  <c r="Q50" i="17" s="1"/>
  <c r="V51" i="17"/>
  <c r="V50" i="17" s="1"/>
  <c r="I53" i="17"/>
  <c r="Q53" i="17"/>
  <c r="G54" i="17"/>
  <c r="G53" i="17" s="1"/>
  <c r="I54" i="17"/>
  <c r="K54" i="17"/>
  <c r="K53" i="17" s="1"/>
  <c r="M54" i="17"/>
  <c r="M53" i="17" s="1"/>
  <c r="O54" i="17"/>
  <c r="O53" i="17" s="1"/>
  <c r="Q54" i="17"/>
  <c r="V54" i="17"/>
  <c r="V53" i="17" s="1"/>
  <c r="G57" i="17"/>
  <c r="M57" i="17" s="1"/>
  <c r="M56" i="17" s="1"/>
  <c r="I57" i="17"/>
  <c r="I56" i="17" s="1"/>
  <c r="K57" i="17"/>
  <c r="K56" i="17" s="1"/>
  <c r="O57" i="17"/>
  <c r="O56" i="17" s="1"/>
  <c r="Q57" i="17"/>
  <c r="Q56" i="17" s="1"/>
  <c r="V57" i="17"/>
  <c r="V56" i="17" s="1"/>
  <c r="G61" i="17"/>
  <c r="G60" i="17" s="1"/>
  <c r="I61" i="17"/>
  <c r="K61" i="17"/>
  <c r="K60" i="17" s="1"/>
  <c r="M61" i="17"/>
  <c r="O61" i="17"/>
  <c r="O60" i="17" s="1"/>
  <c r="Q61" i="17"/>
  <c r="V61" i="17"/>
  <c r="V60" i="17" s="1"/>
  <c r="G66" i="17"/>
  <c r="I66" i="17"/>
  <c r="K66" i="17"/>
  <c r="M66" i="17"/>
  <c r="O66" i="17"/>
  <c r="Q66" i="17"/>
  <c r="V66" i="17"/>
  <c r="G69" i="17"/>
  <c r="M69" i="17" s="1"/>
  <c r="I69" i="17"/>
  <c r="I60" i="17" s="1"/>
  <c r="K69" i="17"/>
  <c r="O69" i="17"/>
  <c r="Q69" i="17"/>
  <c r="Q60" i="17" s="1"/>
  <c r="V69" i="17"/>
  <c r="I72" i="17"/>
  <c r="Q72" i="17"/>
  <c r="G73" i="17"/>
  <c r="G72" i="17" s="1"/>
  <c r="I73" i="17"/>
  <c r="K73" i="17"/>
  <c r="K72" i="17" s="1"/>
  <c r="M73" i="17"/>
  <c r="M72" i="17" s="1"/>
  <c r="O73" i="17"/>
  <c r="O72" i="17" s="1"/>
  <c r="Q73" i="17"/>
  <c r="V73" i="17"/>
  <c r="V72" i="17" s="1"/>
  <c r="G80" i="17"/>
  <c r="M80" i="17" s="1"/>
  <c r="M79" i="17" s="1"/>
  <c r="I80" i="17"/>
  <c r="I79" i="17" s="1"/>
  <c r="K80" i="17"/>
  <c r="K79" i="17" s="1"/>
  <c r="O80" i="17"/>
  <c r="O79" i="17" s="1"/>
  <c r="Q80" i="17"/>
  <c r="Q79" i="17" s="1"/>
  <c r="V80" i="17"/>
  <c r="V79" i="17" s="1"/>
  <c r="G85" i="17"/>
  <c r="I85" i="17"/>
  <c r="K85" i="17"/>
  <c r="M85" i="17"/>
  <c r="O85" i="17"/>
  <c r="Q85" i="17"/>
  <c r="V85" i="17"/>
  <c r="G89" i="17"/>
  <c r="I89" i="17"/>
  <c r="K89" i="17"/>
  <c r="M89" i="17"/>
  <c r="O89" i="17"/>
  <c r="Q89" i="17"/>
  <c r="V89" i="17"/>
  <c r="G93" i="17"/>
  <c r="I93" i="17"/>
  <c r="K93" i="17"/>
  <c r="M93" i="17"/>
  <c r="O93" i="17"/>
  <c r="Q93" i="17"/>
  <c r="V93" i="17"/>
  <c r="AE98" i="17"/>
  <c r="AF98" i="17"/>
  <c r="G102" i="16"/>
  <c r="BA56" i="16"/>
  <c r="BA51" i="16"/>
  <c r="BA19" i="16"/>
  <c r="G9" i="16"/>
  <c r="M9" i="16" s="1"/>
  <c r="I9" i="16"/>
  <c r="I8" i="16" s="1"/>
  <c r="K9" i="16"/>
  <c r="K8" i="16" s="1"/>
  <c r="O9" i="16"/>
  <c r="Q9" i="16"/>
  <c r="Q8" i="16" s="1"/>
  <c r="V9" i="16"/>
  <c r="V8" i="16" s="1"/>
  <c r="G11" i="16"/>
  <c r="I11" i="16"/>
  <c r="K11" i="16"/>
  <c r="M11" i="16"/>
  <c r="O11" i="16"/>
  <c r="Q11" i="16"/>
  <c r="V11" i="16"/>
  <c r="G13" i="16"/>
  <c r="G8" i="16" s="1"/>
  <c r="I13" i="16"/>
  <c r="K13" i="16"/>
  <c r="M13" i="16"/>
  <c r="O13" i="16"/>
  <c r="Q13" i="16"/>
  <c r="V13" i="16"/>
  <c r="G15" i="16"/>
  <c r="M15" i="16" s="1"/>
  <c r="I15" i="16"/>
  <c r="K15" i="16"/>
  <c r="O15" i="16"/>
  <c r="O8" i="16" s="1"/>
  <c r="Q15" i="16"/>
  <c r="V15" i="16"/>
  <c r="G18" i="16"/>
  <c r="M18" i="16" s="1"/>
  <c r="I18" i="16"/>
  <c r="K18" i="16"/>
  <c r="O18" i="16"/>
  <c r="Q18" i="16"/>
  <c r="V18" i="16"/>
  <c r="G21" i="16"/>
  <c r="I21" i="16"/>
  <c r="K21" i="16"/>
  <c r="M21" i="16"/>
  <c r="O21" i="16"/>
  <c r="Q21" i="16"/>
  <c r="V21" i="16"/>
  <c r="G24" i="16"/>
  <c r="I24" i="16"/>
  <c r="K24" i="16"/>
  <c r="M24" i="16"/>
  <c r="O24" i="16"/>
  <c r="Q24" i="16"/>
  <c r="V24" i="16"/>
  <c r="G28" i="16"/>
  <c r="M28" i="16" s="1"/>
  <c r="I28" i="16"/>
  <c r="K28" i="16"/>
  <c r="O28" i="16"/>
  <c r="Q28" i="16"/>
  <c r="V28" i="16"/>
  <c r="G31" i="16"/>
  <c r="I31" i="16"/>
  <c r="I30" i="16" s="1"/>
  <c r="K31" i="16"/>
  <c r="K30" i="16" s="1"/>
  <c r="M31" i="16"/>
  <c r="O31" i="16"/>
  <c r="Q31" i="16"/>
  <c r="Q30" i="16" s="1"/>
  <c r="V31" i="16"/>
  <c r="V30" i="16" s="1"/>
  <c r="G33" i="16"/>
  <c r="I33" i="16"/>
  <c r="K33" i="16"/>
  <c r="M33" i="16"/>
  <c r="O33" i="16"/>
  <c r="Q33" i="16"/>
  <c r="V33" i="16"/>
  <c r="G36" i="16"/>
  <c r="I36" i="16"/>
  <c r="K36" i="16"/>
  <c r="M36" i="16"/>
  <c r="O36" i="16"/>
  <c r="Q36" i="16"/>
  <c r="V36" i="16"/>
  <c r="G39" i="16"/>
  <c r="M39" i="16" s="1"/>
  <c r="I39" i="16"/>
  <c r="K39" i="16"/>
  <c r="O39" i="16"/>
  <c r="O30" i="16" s="1"/>
  <c r="Q39" i="16"/>
  <c r="V39" i="16"/>
  <c r="G43" i="16"/>
  <c r="I43" i="16"/>
  <c r="K43" i="16"/>
  <c r="K42" i="16" s="1"/>
  <c r="M43" i="16"/>
  <c r="O43" i="16"/>
  <c r="Q43" i="16"/>
  <c r="V43" i="16"/>
  <c r="V42" i="16" s="1"/>
  <c r="G46" i="16"/>
  <c r="G42" i="16" s="1"/>
  <c r="I46" i="16"/>
  <c r="K46" i="16"/>
  <c r="M46" i="16"/>
  <c r="O46" i="16"/>
  <c r="O42" i="16" s="1"/>
  <c r="Q46" i="16"/>
  <c r="V46" i="16"/>
  <c r="G50" i="16"/>
  <c r="M50" i="16" s="1"/>
  <c r="I50" i="16"/>
  <c r="K50" i="16"/>
  <c r="O50" i="16"/>
  <c r="Q50" i="16"/>
  <c r="V50" i="16"/>
  <c r="G55" i="16"/>
  <c r="M55" i="16" s="1"/>
  <c r="I55" i="16"/>
  <c r="I42" i="16" s="1"/>
  <c r="K55" i="16"/>
  <c r="O55" i="16"/>
  <c r="Q55" i="16"/>
  <c r="Q42" i="16" s="1"/>
  <c r="V55" i="16"/>
  <c r="G67" i="16"/>
  <c r="I67" i="16"/>
  <c r="K67" i="16"/>
  <c r="M67" i="16"/>
  <c r="O67" i="16"/>
  <c r="Q67" i="16"/>
  <c r="V67" i="16"/>
  <c r="K69" i="16"/>
  <c r="V69" i="16"/>
  <c r="G70" i="16"/>
  <c r="M70" i="16" s="1"/>
  <c r="M69" i="16" s="1"/>
  <c r="I70" i="16"/>
  <c r="I69" i="16" s="1"/>
  <c r="K70" i="16"/>
  <c r="O70" i="16"/>
  <c r="O69" i="16" s="1"/>
  <c r="Q70" i="16"/>
  <c r="Q69" i="16" s="1"/>
  <c r="V70" i="16"/>
  <c r="G73" i="16"/>
  <c r="I73" i="16"/>
  <c r="O73" i="16"/>
  <c r="Q73" i="16"/>
  <c r="G74" i="16"/>
  <c r="I74" i="16"/>
  <c r="K74" i="16"/>
  <c r="K73" i="16" s="1"/>
  <c r="M74" i="16"/>
  <c r="M73" i="16" s="1"/>
  <c r="O74" i="16"/>
  <c r="Q74" i="16"/>
  <c r="V74" i="16"/>
  <c r="V73" i="16" s="1"/>
  <c r="G81" i="16"/>
  <c r="M81" i="16" s="1"/>
  <c r="I81" i="16"/>
  <c r="I80" i="16" s="1"/>
  <c r="K81" i="16"/>
  <c r="O81" i="16"/>
  <c r="O80" i="16" s="1"/>
  <c r="Q81" i="16"/>
  <c r="Q80" i="16" s="1"/>
  <c r="V81" i="16"/>
  <c r="G84" i="16"/>
  <c r="M84" i="16" s="1"/>
  <c r="I84" i="16"/>
  <c r="K84" i="16"/>
  <c r="K80" i="16" s="1"/>
  <c r="O84" i="16"/>
  <c r="Q84" i="16"/>
  <c r="V84" i="16"/>
  <c r="V80" i="16" s="1"/>
  <c r="G88" i="16"/>
  <c r="I88" i="16"/>
  <c r="K88" i="16"/>
  <c r="M88" i="16"/>
  <c r="O88" i="16"/>
  <c r="Q88" i="16"/>
  <c r="V88" i="16"/>
  <c r="G93" i="16"/>
  <c r="I93" i="16"/>
  <c r="K93" i="16"/>
  <c r="M93" i="16"/>
  <c r="O93" i="16"/>
  <c r="Q93" i="16"/>
  <c r="V93" i="16"/>
  <c r="G97" i="16"/>
  <c r="M97" i="16" s="1"/>
  <c r="I97" i="16"/>
  <c r="K97" i="16"/>
  <c r="O97" i="16"/>
  <c r="Q97" i="16"/>
  <c r="V97" i="16"/>
  <c r="AE102" i="16"/>
  <c r="AF102" i="16"/>
  <c r="G204" i="15"/>
  <c r="BA181" i="15"/>
  <c r="BA173" i="15"/>
  <c r="BA67" i="15"/>
  <c r="BA25" i="15"/>
  <c r="BA19" i="15"/>
  <c r="BA16" i="15"/>
  <c r="BA13" i="15"/>
  <c r="G9" i="15"/>
  <c r="M9" i="15" s="1"/>
  <c r="I9" i="15"/>
  <c r="I8" i="15" s="1"/>
  <c r="K9" i="15"/>
  <c r="K8" i="15" s="1"/>
  <c r="O9" i="15"/>
  <c r="Q9" i="15"/>
  <c r="Q8" i="15" s="1"/>
  <c r="V9" i="15"/>
  <c r="V8" i="15" s="1"/>
  <c r="G12" i="15"/>
  <c r="I12" i="15"/>
  <c r="K12" i="15"/>
  <c r="M12" i="15"/>
  <c r="O12" i="15"/>
  <c r="Q12" i="15"/>
  <c r="V12" i="15"/>
  <c r="G15" i="15"/>
  <c r="I15" i="15"/>
  <c r="K15" i="15"/>
  <c r="M15" i="15"/>
  <c r="O15" i="15"/>
  <c r="Q15" i="15"/>
  <c r="V15" i="15"/>
  <c r="G18" i="15"/>
  <c r="M18" i="15" s="1"/>
  <c r="I18" i="15"/>
  <c r="K18" i="15"/>
  <c r="O18" i="15"/>
  <c r="O8" i="15" s="1"/>
  <c r="Q18" i="15"/>
  <c r="V18" i="15"/>
  <c r="G24" i="15"/>
  <c r="M24" i="15" s="1"/>
  <c r="I24" i="15"/>
  <c r="K24" i="15"/>
  <c r="O24" i="15"/>
  <c r="Q24" i="15"/>
  <c r="V24" i="15"/>
  <c r="G41" i="15"/>
  <c r="I41" i="15"/>
  <c r="K41" i="15"/>
  <c r="M41" i="15"/>
  <c r="O41" i="15"/>
  <c r="Q41" i="15"/>
  <c r="V41" i="15"/>
  <c r="G52" i="15"/>
  <c r="I52" i="15"/>
  <c r="K52" i="15"/>
  <c r="M52" i="15"/>
  <c r="O52" i="15"/>
  <c r="Q52" i="15"/>
  <c r="V52" i="15"/>
  <c r="G62" i="15"/>
  <c r="M62" i="15" s="1"/>
  <c r="I62" i="15"/>
  <c r="K62" i="15"/>
  <c r="O62" i="15"/>
  <c r="Q62" i="15"/>
  <c r="V62" i="15"/>
  <c r="G64" i="15"/>
  <c r="M64" i="15" s="1"/>
  <c r="I64" i="15"/>
  <c r="K64" i="15"/>
  <c r="O64" i="15"/>
  <c r="Q64" i="15"/>
  <c r="V64" i="15"/>
  <c r="G66" i="15"/>
  <c r="I66" i="15"/>
  <c r="K66" i="15"/>
  <c r="M66" i="15"/>
  <c r="O66" i="15"/>
  <c r="Q66" i="15"/>
  <c r="V66" i="15"/>
  <c r="G69" i="15"/>
  <c r="I69" i="15"/>
  <c r="K69" i="15"/>
  <c r="M69" i="15"/>
  <c r="O69" i="15"/>
  <c r="Q69" i="15"/>
  <c r="V69" i="15"/>
  <c r="G72" i="15"/>
  <c r="M72" i="15" s="1"/>
  <c r="I72" i="15"/>
  <c r="K72" i="15"/>
  <c r="O72" i="15"/>
  <c r="Q72" i="15"/>
  <c r="V72" i="15"/>
  <c r="G76" i="15"/>
  <c r="M76" i="15" s="1"/>
  <c r="I76" i="15"/>
  <c r="K76" i="15"/>
  <c r="O76" i="15"/>
  <c r="Q76" i="15"/>
  <c r="V76" i="15"/>
  <c r="G77" i="15"/>
  <c r="I77" i="15"/>
  <c r="K77" i="15"/>
  <c r="M77" i="15"/>
  <c r="O77" i="15"/>
  <c r="Q77" i="15"/>
  <c r="V77" i="15"/>
  <c r="G87" i="15"/>
  <c r="I87" i="15"/>
  <c r="K87" i="15"/>
  <c r="M87" i="15"/>
  <c r="O87" i="15"/>
  <c r="Q87" i="15"/>
  <c r="V87" i="15"/>
  <c r="G88" i="15"/>
  <c r="M88" i="15" s="1"/>
  <c r="I88" i="15"/>
  <c r="K88" i="15"/>
  <c r="O88" i="15"/>
  <c r="Q88" i="15"/>
  <c r="V88" i="15"/>
  <c r="G91" i="15"/>
  <c r="I91" i="15"/>
  <c r="I90" i="15" s="1"/>
  <c r="K91" i="15"/>
  <c r="K90" i="15" s="1"/>
  <c r="M91" i="15"/>
  <c r="O91" i="15"/>
  <c r="Q91" i="15"/>
  <c r="Q90" i="15" s="1"/>
  <c r="V91" i="15"/>
  <c r="V90" i="15" s="1"/>
  <c r="G97" i="15"/>
  <c r="I97" i="15"/>
  <c r="K97" i="15"/>
  <c r="M97" i="15"/>
  <c r="O97" i="15"/>
  <c r="Q97" i="15"/>
  <c r="V97" i="15"/>
  <c r="G99" i="15"/>
  <c r="G90" i="15" s="1"/>
  <c r="I99" i="15"/>
  <c r="K99" i="15"/>
  <c r="M99" i="15"/>
  <c r="O99" i="15"/>
  <c r="O90" i="15" s="1"/>
  <c r="Q99" i="15"/>
  <c r="V99" i="15"/>
  <c r="G103" i="15"/>
  <c r="M103" i="15" s="1"/>
  <c r="I103" i="15"/>
  <c r="K103" i="15"/>
  <c r="O103" i="15"/>
  <c r="Q103" i="15"/>
  <c r="V103" i="15"/>
  <c r="G107" i="15"/>
  <c r="I107" i="15"/>
  <c r="K107" i="15"/>
  <c r="M107" i="15"/>
  <c r="O107" i="15"/>
  <c r="Q107" i="15"/>
  <c r="V107" i="15"/>
  <c r="G108" i="15"/>
  <c r="I108" i="15"/>
  <c r="K108" i="15"/>
  <c r="M108" i="15"/>
  <c r="O108" i="15"/>
  <c r="Q108" i="15"/>
  <c r="V108" i="15"/>
  <c r="G109" i="15"/>
  <c r="I109" i="15"/>
  <c r="K109" i="15"/>
  <c r="M109" i="15"/>
  <c r="O109" i="15"/>
  <c r="Q109" i="15"/>
  <c r="V109" i="15"/>
  <c r="G110" i="15"/>
  <c r="M110" i="15" s="1"/>
  <c r="I110" i="15"/>
  <c r="K110" i="15"/>
  <c r="O110" i="15"/>
  <c r="Q110" i="15"/>
  <c r="V110" i="15"/>
  <c r="G111" i="15"/>
  <c r="I111" i="15"/>
  <c r="K111" i="15"/>
  <c r="M111" i="15"/>
  <c r="O111" i="15"/>
  <c r="Q111" i="15"/>
  <c r="V111" i="15"/>
  <c r="G113" i="15"/>
  <c r="G112" i="15" s="1"/>
  <c r="I113" i="15"/>
  <c r="I112" i="15" s="1"/>
  <c r="K113" i="15"/>
  <c r="M113" i="15"/>
  <c r="O113" i="15"/>
  <c r="O112" i="15" s="1"/>
  <c r="Q113" i="15"/>
  <c r="Q112" i="15" s="1"/>
  <c r="V113" i="15"/>
  <c r="G115" i="15"/>
  <c r="M115" i="15" s="1"/>
  <c r="I115" i="15"/>
  <c r="K115" i="15"/>
  <c r="O115" i="15"/>
  <c r="Q115" i="15"/>
  <c r="V115" i="15"/>
  <c r="G118" i="15"/>
  <c r="I118" i="15"/>
  <c r="K118" i="15"/>
  <c r="K112" i="15" s="1"/>
  <c r="M118" i="15"/>
  <c r="O118" i="15"/>
  <c r="Q118" i="15"/>
  <c r="V118" i="15"/>
  <c r="V112" i="15" s="1"/>
  <c r="G120" i="15"/>
  <c r="I120" i="15"/>
  <c r="K120" i="15"/>
  <c r="M120" i="15"/>
  <c r="O120" i="15"/>
  <c r="Q120" i="15"/>
  <c r="V120" i="15"/>
  <c r="G122" i="15"/>
  <c r="I122" i="15"/>
  <c r="K122" i="15"/>
  <c r="M122" i="15"/>
  <c r="O122" i="15"/>
  <c r="Q122" i="15"/>
  <c r="V122" i="15"/>
  <c r="G123" i="15"/>
  <c r="M123" i="15" s="1"/>
  <c r="I123" i="15"/>
  <c r="K123" i="15"/>
  <c r="O123" i="15"/>
  <c r="Q123" i="15"/>
  <c r="V123" i="15"/>
  <c r="G125" i="15"/>
  <c r="I125" i="15"/>
  <c r="K125" i="15"/>
  <c r="M125" i="15"/>
  <c r="O125" i="15"/>
  <c r="Q125" i="15"/>
  <c r="V125" i="15"/>
  <c r="G128" i="15"/>
  <c r="I128" i="15"/>
  <c r="K128" i="15"/>
  <c r="M128" i="15"/>
  <c r="O128" i="15"/>
  <c r="Q128" i="15"/>
  <c r="V128" i="15"/>
  <c r="G132" i="15"/>
  <c r="I132" i="15"/>
  <c r="K132" i="15"/>
  <c r="M132" i="15"/>
  <c r="O132" i="15"/>
  <c r="Q132" i="15"/>
  <c r="V132" i="15"/>
  <c r="G134" i="15"/>
  <c r="M134" i="15" s="1"/>
  <c r="I134" i="15"/>
  <c r="K134" i="15"/>
  <c r="O134" i="15"/>
  <c r="Q134" i="15"/>
  <c r="V134" i="15"/>
  <c r="G138" i="15"/>
  <c r="I138" i="15"/>
  <c r="K138" i="15"/>
  <c r="M138" i="15"/>
  <c r="O138" i="15"/>
  <c r="Q138" i="15"/>
  <c r="V138" i="15"/>
  <c r="G142" i="15"/>
  <c r="I142" i="15"/>
  <c r="K142" i="15"/>
  <c r="M142" i="15"/>
  <c r="O142" i="15"/>
  <c r="Q142" i="15"/>
  <c r="V142" i="15"/>
  <c r="G143" i="15"/>
  <c r="I143" i="15"/>
  <c r="K143" i="15"/>
  <c r="M143" i="15"/>
  <c r="O143" i="15"/>
  <c r="Q143" i="15"/>
  <c r="V143" i="15"/>
  <c r="G147" i="15"/>
  <c r="M147" i="15" s="1"/>
  <c r="I147" i="15"/>
  <c r="K147" i="15"/>
  <c r="O147" i="15"/>
  <c r="Q147" i="15"/>
  <c r="V147" i="15"/>
  <c r="G148" i="15"/>
  <c r="I148" i="15"/>
  <c r="K148" i="15"/>
  <c r="M148" i="15"/>
  <c r="O148" i="15"/>
  <c r="Q148" i="15"/>
  <c r="V148" i="15"/>
  <c r="G149" i="15"/>
  <c r="I149" i="15"/>
  <c r="K149" i="15"/>
  <c r="M149" i="15"/>
  <c r="O149" i="15"/>
  <c r="Q149" i="15"/>
  <c r="V149" i="15"/>
  <c r="G150" i="15"/>
  <c r="I150" i="15"/>
  <c r="K150" i="15"/>
  <c r="M150" i="15"/>
  <c r="O150" i="15"/>
  <c r="Q150" i="15"/>
  <c r="V150" i="15"/>
  <c r="G151" i="15"/>
  <c r="M151" i="15" s="1"/>
  <c r="I151" i="15"/>
  <c r="K151" i="15"/>
  <c r="O151" i="15"/>
  <c r="Q151" i="15"/>
  <c r="V151" i="15"/>
  <c r="G154" i="15"/>
  <c r="I154" i="15"/>
  <c r="K154" i="15"/>
  <c r="M154" i="15"/>
  <c r="O154" i="15"/>
  <c r="Q154" i="15"/>
  <c r="V154" i="15"/>
  <c r="G158" i="15"/>
  <c r="I158" i="15"/>
  <c r="K158" i="15"/>
  <c r="M158" i="15"/>
  <c r="O158" i="15"/>
  <c r="Q158" i="15"/>
  <c r="V158" i="15"/>
  <c r="G159" i="15"/>
  <c r="I159" i="15"/>
  <c r="K159" i="15"/>
  <c r="M159" i="15"/>
  <c r="O159" i="15"/>
  <c r="Q159" i="15"/>
  <c r="V159" i="15"/>
  <c r="G161" i="15"/>
  <c r="M161" i="15" s="1"/>
  <c r="I161" i="15"/>
  <c r="K161" i="15"/>
  <c r="O161" i="15"/>
  <c r="Q161" i="15"/>
  <c r="V161" i="15"/>
  <c r="G163" i="15"/>
  <c r="I163" i="15"/>
  <c r="K163" i="15"/>
  <c r="M163" i="15"/>
  <c r="O163" i="15"/>
  <c r="Q163" i="15"/>
  <c r="V163" i="15"/>
  <c r="G164" i="15"/>
  <c r="I164" i="15"/>
  <c r="K164" i="15"/>
  <c r="M164" i="15"/>
  <c r="O164" i="15"/>
  <c r="Q164" i="15"/>
  <c r="V164" i="15"/>
  <c r="G165" i="15"/>
  <c r="I165" i="15"/>
  <c r="K165" i="15"/>
  <c r="M165" i="15"/>
  <c r="O165" i="15"/>
  <c r="Q165" i="15"/>
  <c r="V165" i="15"/>
  <c r="G166" i="15"/>
  <c r="M166" i="15" s="1"/>
  <c r="I166" i="15"/>
  <c r="K166" i="15"/>
  <c r="O166" i="15"/>
  <c r="Q166" i="15"/>
  <c r="V166" i="15"/>
  <c r="G167" i="15"/>
  <c r="I167" i="15"/>
  <c r="K167" i="15"/>
  <c r="M167" i="15"/>
  <c r="O167" i="15"/>
  <c r="Q167" i="15"/>
  <c r="V167" i="15"/>
  <c r="G168" i="15"/>
  <c r="I168" i="15"/>
  <c r="K168" i="15"/>
  <c r="M168" i="15"/>
  <c r="O168" i="15"/>
  <c r="Q168" i="15"/>
  <c r="V168" i="15"/>
  <c r="G169" i="15"/>
  <c r="I169" i="15"/>
  <c r="K169" i="15"/>
  <c r="M169" i="15"/>
  <c r="O169" i="15"/>
  <c r="Q169" i="15"/>
  <c r="V169" i="15"/>
  <c r="G170" i="15"/>
  <c r="M170" i="15" s="1"/>
  <c r="I170" i="15"/>
  <c r="K170" i="15"/>
  <c r="O170" i="15"/>
  <c r="Q170" i="15"/>
  <c r="V170" i="15"/>
  <c r="G172" i="15"/>
  <c r="G171" i="15" s="1"/>
  <c r="I172" i="15"/>
  <c r="K172" i="15"/>
  <c r="K171" i="15" s="1"/>
  <c r="O172" i="15"/>
  <c r="O171" i="15" s="1"/>
  <c r="Q172" i="15"/>
  <c r="V172" i="15"/>
  <c r="V171" i="15" s="1"/>
  <c r="G175" i="15"/>
  <c r="I175" i="15"/>
  <c r="I171" i="15" s="1"/>
  <c r="K175" i="15"/>
  <c r="M175" i="15"/>
  <c r="O175" i="15"/>
  <c r="Q175" i="15"/>
  <c r="Q171" i="15" s="1"/>
  <c r="V175" i="15"/>
  <c r="G177" i="15"/>
  <c r="M177" i="15" s="1"/>
  <c r="I177" i="15"/>
  <c r="K177" i="15"/>
  <c r="O177" i="15"/>
  <c r="Q177" i="15"/>
  <c r="V177" i="15"/>
  <c r="G180" i="15"/>
  <c r="G179" i="15" s="1"/>
  <c r="I180" i="15"/>
  <c r="I179" i="15" s="1"/>
  <c r="K180" i="15"/>
  <c r="K179" i="15" s="1"/>
  <c r="O180" i="15"/>
  <c r="O179" i="15" s="1"/>
  <c r="Q180" i="15"/>
  <c r="Q179" i="15" s="1"/>
  <c r="V180" i="15"/>
  <c r="V179" i="15" s="1"/>
  <c r="G187" i="15"/>
  <c r="M187" i="15" s="1"/>
  <c r="I187" i="15"/>
  <c r="I186" i="15" s="1"/>
  <c r="K187" i="15"/>
  <c r="K186" i="15" s="1"/>
  <c r="O187" i="15"/>
  <c r="O186" i="15" s="1"/>
  <c r="Q187" i="15"/>
  <c r="Q186" i="15" s="1"/>
  <c r="V187" i="15"/>
  <c r="V186" i="15" s="1"/>
  <c r="G191" i="15"/>
  <c r="I191" i="15"/>
  <c r="K191" i="15"/>
  <c r="M191" i="15"/>
  <c r="O191" i="15"/>
  <c r="Q191" i="15"/>
  <c r="V191" i="15"/>
  <c r="G194" i="15"/>
  <c r="I194" i="15"/>
  <c r="K194" i="15"/>
  <c r="M194" i="15"/>
  <c r="O194" i="15"/>
  <c r="Q194" i="15"/>
  <c r="V194" i="15"/>
  <c r="G199" i="15"/>
  <c r="M199" i="15" s="1"/>
  <c r="I199" i="15"/>
  <c r="K199" i="15"/>
  <c r="O199" i="15"/>
  <c r="Q199" i="15"/>
  <c r="V199" i="15"/>
  <c r="AE204" i="15"/>
  <c r="AF204" i="15"/>
  <c r="G113" i="14"/>
  <c r="BA83" i="14"/>
  <c r="BA52" i="14"/>
  <c r="BA49" i="14"/>
  <c r="BA33" i="14"/>
  <c r="BA14" i="14"/>
  <c r="BA10" i="14"/>
  <c r="G9" i="14"/>
  <c r="I9" i="14"/>
  <c r="I8" i="14" s="1"/>
  <c r="K9" i="14"/>
  <c r="M9" i="14"/>
  <c r="O9" i="14"/>
  <c r="Q9" i="14"/>
  <c r="Q8" i="14" s="1"/>
  <c r="V9" i="14"/>
  <c r="G13" i="14"/>
  <c r="M13" i="14" s="1"/>
  <c r="I13" i="14"/>
  <c r="K13" i="14"/>
  <c r="K8" i="14" s="1"/>
  <c r="O13" i="14"/>
  <c r="Q13" i="14"/>
  <c r="V13" i="14"/>
  <c r="V8" i="14" s="1"/>
  <c r="G16" i="14"/>
  <c r="I16" i="14"/>
  <c r="K16" i="14"/>
  <c r="M16" i="14"/>
  <c r="O16" i="14"/>
  <c r="Q16" i="14"/>
  <c r="V16" i="14"/>
  <c r="G21" i="14"/>
  <c r="M21" i="14" s="1"/>
  <c r="I21" i="14"/>
  <c r="K21" i="14"/>
  <c r="O21" i="14"/>
  <c r="O8" i="14" s="1"/>
  <c r="Q21" i="14"/>
  <c r="V21" i="14"/>
  <c r="G25" i="14"/>
  <c r="I25" i="14"/>
  <c r="K25" i="14"/>
  <c r="M25" i="14"/>
  <c r="O25" i="14"/>
  <c r="Q25" i="14"/>
  <c r="V25" i="14"/>
  <c r="G28" i="14"/>
  <c r="M28" i="14" s="1"/>
  <c r="I28" i="14"/>
  <c r="K28" i="14"/>
  <c r="O28" i="14"/>
  <c r="Q28" i="14"/>
  <c r="V28" i="14"/>
  <c r="G32" i="14"/>
  <c r="I32" i="14"/>
  <c r="K32" i="14"/>
  <c r="M32" i="14"/>
  <c r="O32" i="14"/>
  <c r="Q32" i="14"/>
  <c r="V32" i="14"/>
  <c r="G35" i="14"/>
  <c r="M35" i="14" s="1"/>
  <c r="I35" i="14"/>
  <c r="K35" i="14"/>
  <c r="O35" i="14"/>
  <c r="Q35" i="14"/>
  <c r="V35" i="14"/>
  <c r="G37" i="14"/>
  <c r="I37" i="14"/>
  <c r="K37" i="14"/>
  <c r="M37" i="14"/>
  <c r="O37" i="14"/>
  <c r="Q37" i="14"/>
  <c r="V37" i="14"/>
  <c r="G39" i="14"/>
  <c r="M39" i="14" s="1"/>
  <c r="I39" i="14"/>
  <c r="K39" i="14"/>
  <c r="O39" i="14"/>
  <c r="Q39" i="14"/>
  <c r="V39" i="14"/>
  <c r="G42" i="14"/>
  <c r="M42" i="14" s="1"/>
  <c r="M41" i="14" s="1"/>
  <c r="I42" i="14"/>
  <c r="I41" i="14" s="1"/>
  <c r="K42" i="14"/>
  <c r="K41" i="14" s="1"/>
  <c r="O42" i="14"/>
  <c r="O41" i="14" s="1"/>
  <c r="Q42" i="14"/>
  <c r="Q41" i="14" s="1"/>
  <c r="V42" i="14"/>
  <c r="V41" i="14" s="1"/>
  <c r="G45" i="14"/>
  <c r="I45" i="14"/>
  <c r="K45" i="14"/>
  <c r="M45" i="14"/>
  <c r="O45" i="14"/>
  <c r="Q45" i="14"/>
  <c r="V45" i="14"/>
  <c r="G48" i="14"/>
  <c r="M48" i="14" s="1"/>
  <c r="I48" i="14"/>
  <c r="K48" i="14"/>
  <c r="O48" i="14"/>
  <c r="Q48" i="14"/>
  <c r="V48" i="14"/>
  <c r="G51" i="14"/>
  <c r="I51" i="14"/>
  <c r="K51" i="14"/>
  <c r="M51" i="14"/>
  <c r="O51" i="14"/>
  <c r="Q51" i="14"/>
  <c r="V51" i="14"/>
  <c r="G55" i="14"/>
  <c r="M55" i="14" s="1"/>
  <c r="I55" i="14"/>
  <c r="K55" i="14"/>
  <c r="O55" i="14"/>
  <c r="Q55" i="14"/>
  <c r="V55" i="14"/>
  <c r="I58" i="14"/>
  <c r="Q58" i="14"/>
  <c r="G59" i="14"/>
  <c r="G58" i="14" s="1"/>
  <c r="I59" i="14"/>
  <c r="K59" i="14"/>
  <c r="K58" i="14" s="1"/>
  <c r="O59" i="14"/>
  <c r="O58" i="14" s="1"/>
  <c r="Q59" i="14"/>
  <c r="V59" i="14"/>
  <c r="V58" i="14" s="1"/>
  <c r="G61" i="14"/>
  <c r="I61" i="14"/>
  <c r="K61" i="14"/>
  <c r="M61" i="14"/>
  <c r="O61" i="14"/>
  <c r="Q61" i="14"/>
  <c r="V61" i="14"/>
  <c r="G63" i="14"/>
  <c r="K63" i="14"/>
  <c r="O63" i="14"/>
  <c r="V63" i="14"/>
  <c r="G64" i="14"/>
  <c r="I64" i="14"/>
  <c r="I63" i="14" s="1"/>
  <c r="K64" i="14"/>
  <c r="M64" i="14"/>
  <c r="M63" i="14" s="1"/>
  <c r="O64" i="14"/>
  <c r="Q64" i="14"/>
  <c r="Q63" i="14" s="1"/>
  <c r="V64" i="14"/>
  <c r="G67" i="14"/>
  <c r="K67" i="14"/>
  <c r="O67" i="14"/>
  <c r="V67" i="14"/>
  <c r="G68" i="14"/>
  <c r="I68" i="14"/>
  <c r="I67" i="14" s="1"/>
  <c r="K68" i="14"/>
  <c r="M68" i="14"/>
  <c r="M67" i="14" s="1"/>
  <c r="O68" i="14"/>
  <c r="Q68" i="14"/>
  <c r="Q67" i="14" s="1"/>
  <c r="V68" i="14"/>
  <c r="G72" i="14"/>
  <c r="O72" i="14"/>
  <c r="G73" i="14"/>
  <c r="I73" i="14"/>
  <c r="I72" i="14" s="1"/>
  <c r="K73" i="14"/>
  <c r="M73" i="14"/>
  <c r="O73" i="14"/>
  <c r="Q73" i="14"/>
  <c r="Q72" i="14" s="1"/>
  <c r="V73" i="14"/>
  <c r="G75" i="14"/>
  <c r="M75" i="14" s="1"/>
  <c r="I75" i="14"/>
  <c r="K75" i="14"/>
  <c r="K72" i="14" s="1"/>
  <c r="O75" i="14"/>
  <c r="Q75" i="14"/>
  <c r="V75" i="14"/>
  <c r="V72" i="14" s="1"/>
  <c r="G78" i="14"/>
  <c r="I78" i="14"/>
  <c r="K78" i="14"/>
  <c r="M78" i="14"/>
  <c r="O78" i="14"/>
  <c r="Q78" i="14"/>
  <c r="V78" i="14"/>
  <c r="G81" i="14"/>
  <c r="K81" i="14"/>
  <c r="O81" i="14"/>
  <c r="V81" i="14"/>
  <c r="G82" i="14"/>
  <c r="I82" i="14"/>
  <c r="I81" i="14" s="1"/>
  <c r="K82" i="14"/>
  <c r="M82" i="14"/>
  <c r="M81" i="14" s="1"/>
  <c r="O82" i="14"/>
  <c r="Q82" i="14"/>
  <c r="Q81" i="14" s="1"/>
  <c r="V82" i="14"/>
  <c r="G88" i="14"/>
  <c r="I88" i="14"/>
  <c r="I87" i="14" s="1"/>
  <c r="K88" i="14"/>
  <c r="M88" i="14"/>
  <c r="O88" i="14"/>
  <c r="Q88" i="14"/>
  <c r="Q87" i="14" s="1"/>
  <c r="V88" i="14"/>
  <c r="G90" i="14"/>
  <c r="G87" i="14" s="1"/>
  <c r="I90" i="14"/>
  <c r="K90" i="14"/>
  <c r="O90" i="14"/>
  <c r="O87" i="14" s="1"/>
  <c r="Q90" i="14"/>
  <c r="V90" i="14"/>
  <c r="G93" i="14"/>
  <c r="I93" i="14"/>
  <c r="K93" i="14"/>
  <c r="M93" i="14"/>
  <c r="O93" i="14"/>
  <c r="Q93" i="14"/>
  <c r="V93" i="14"/>
  <c r="G95" i="14"/>
  <c r="M95" i="14" s="1"/>
  <c r="I95" i="14"/>
  <c r="K95" i="14"/>
  <c r="K87" i="14" s="1"/>
  <c r="O95" i="14"/>
  <c r="Q95" i="14"/>
  <c r="V95" i="14"/>
  <c r="V87" i="14" s="1"/>
  <c r="G97" i="14"/>
  <c r="I97" i="14"/>
  <c r="K97" i="14"/>
  <c r="M97" i="14"/>
  <c r="O97" i="14"/>
  <c r="Q97" i="14"/>
  <c r="V97" i="14"/>
  <c r="G102" i="14"/>
  <c r="O102" i="14"/>
  <c r="G103" i="14"/>
  <c r="I103" i="14"/>
  <c r="I102" i="14" s="1"/>
  <c r="K103" i="14"/>
  <c r="M103" i="14"/>
  <c r="O103" i="14"/>
  <c r="Q103" i="14"/>
  <c r="Q102" i="14" s="1"/>
  <c r="V103" i="14"/>
  <c r="G105" i="14"/>
  <c r="M105" i="14" s="1"/>
  <c r="I105" i="14"/>
  <c r="K105" i="14"/>
  <c r="K102" i="14" s="1"/>
  <c r="O105" i="14"/>
  <c r="Q105" i="14"/>
  <c r="V105" i="14"/>
  <c r="V102" i="14" s="1"/>
  <c r="G107" i="14"/>
  <c r="I107" i="14"/>
  <c r="K107" i="14"/>
  <c r="M107" i="14"/>
  <c r="O107" i="14"/>
  <c r="Q107" i="14"/>
  <c r="V107" i="14"/>
  <c r="AE113" i="14"/>
  <c r="G138" i="13"/>
  <c r="BA72" i="13"/>
  <c r="BA65" i="13"/>
  <c r="BA55" i="13"/>
  <c r="BA22" i="13"/>
  <c r="BA18" i="13"/>
  <c r="BA14" i="13"/>
  <c r="G9" i="13"/>
  <c r="I9" i="13"/>
  <c r="I8" i="13" s="1"/>
  <c r="K9" i="13"/>
  <c r="M9" i="13"/>
  <c r="O9" i="13"/>
  <c r="Q9" i="13"/>
  <c r="Q8" i="13" s="1"/>
  <c r="V9" i="13"/>
  <c r="G13" i="13"/>
  <c r="M13" i="13" s="1"/>
  <c r="I13" i="13"/>
  <c r="K13" i="13"/>
  <c r="K8" i="13" s="1"/>
  <c r="O13" i="13"/>
  <c r="Q13" i="13"/>
  <c r="V13" i="13"/>
  <c r="V8" i="13" s="1"/>
  <c r="G17" i="13"/>
  <c r="I17" i="13"/>
  <c r="K17" i="13"/>
  <c r="M17" i="13"/>
  <c r="O17" i="13"/>
  <c r="Q17" i="13"/>
  <c r="V17" i="13"/>
  <c r="G21" i="13"/>
  <c r="M21" i="13" s="1"/>
  <c r="I21" i="13"/>
  <c r="K21" i="13"/>
  <c r="O21" i="13"/>
  <c r="O8" i="13" s="1"/>
  <c r="Q21" i="13"/>
  <c r="V21" i="13"/>
  <c r="G25" i="13"/>
  <c r="I25" i="13"/>
  <c r="K25" i="13"/>
  <c r="M25" i="13"/>
  <c r="O25" i="13"/>
  <c r="Q25" i="13"/>
  <c r="V25" i="13"/>
  <c r="G28" i="13"/>
  <c r="M28" i="13" s="1"/>
  <c r="I28" i="13"/>
  <c r="K28" i="13"/>
  <c r="O28" i="13"/>
  <c r="Q28" i="13"/>
  <c r="V28" i="13"/>
  <c r="G31" i="13"/>
  <c r="I31" i="13"/>
  <c r="K31" i="13"/>
  <c r="M31" i="13"/>
  <c r="O31" i="13"/>
  <c r="Q31" i="13"/>
  <c r="V31" i="13"/>
  <c r="G35" i="13"/>
  <c r="M35" i="13" s="1"/>
  <c r="I35" i="13"/>
  <c r="K35" i="13"/>
  <c r="O35" i="13"/>
  <c r="Q35" i="13"/>
  <c r="V35" i="13"/>
  <c r="G38" i="13"/>
  <c r="I38" i="13"/>
  <c r="K38" i="13"/>
  <c r="M38" i="13"/>
  <c r="O38" i="13"/>
  <c r="Q38" i="13"/>
  <c r="V38" i="13"/>
  <c r="G40" i="13"/>
  <c r="M40" i="13" s="1"/>
  <c r="I40" i="13"/>
  <c r="K40" i="13"/>
  <c r="O40" i="13"/>
  <c r="Q40" i="13"/>
  <c r="V40" i="13"/>
  <c r="G43" i="13"/>
  <c r="I43" i="13"/>
  <c r="K43" i="13"/>
  <c r="M43" i="13"/>
  <c r="O43" i="13"/>
  <c r="Q43" i="13"/>
  <c r="V43" i="13"/>
  <c r="G46" i="13"/>
  <c r="M46" i="13" s="1"/>
  <c r="I46" i="13"/>
  <c r="K46" i="13"/>
  <c r="O46" i="13"/>
  <c r="Q46" i="13"/>
  <c r="V46" i="13"/>
  <c r="G52" i="13"/>
  <c r="M52" i="13" s="1"/>
  <c r="I52" i="13"/>
  <c r="K52" i="13"/>
  <c r="K51" i="13" s="1"/>
  <c r="O52" i="13"/>
  <c r="Q52" i="13"/>
  <c r="V52" i="13"/>
  <c r="V51" i="13" s="1"/>
  <c r="G54" i="13"/>
  <c r="I54" i="13"/>
  <c r="K54" i="13"/>
  <c r="M54" i="13"/>
  <c r="O54" i="13"/>
  <c r="Q54" i="13"/>
  <c r="V54" i="13"/>
  <c r="G64" i="13"/>
  <c r="G51" i="13" s="1"/>
  <c r="I64" i="13"/>
  <c r="K64" i="13"/>
  <c r="O64" i="13"/>
  <c r="O51" i="13" s="1"/>
  <c r="Q64" i="13"/>
  <c r="V64" i="13"/>
  <c r="G67" i="13"/>
  <c r="M67" i="13" s="1"/>
  <c r="I67" i="13"/>
  <c r="I51" i="13" s="1"/>
  <c r="K67" i="13"/>
  <c r="O67" i="13"/>
  <c r="Q67" i="13"/>
  <c r="Q51" i="13" s="1"/>
  <c r="V67" i="13"/>
  <c r="G71" i="13"/>
  <c r="M71" i="13" s="1"/>
  <c r="I71" i="13"/>
  <c r="K71" i="13"/>
  <c r="O71" i="13"/>
  <c r="Q71" i="13"/>
  <c r="V71" i="13"/>
  <c r="G74" i="13"/>
  <c r="I74" i="13"/>
  <c r="K74" i="13"/>
  <c r="M74" i="13"/>
  <c r="O74" i="13"/>
  <c r="Q74" i="13"/>
  <c r="V74" i="13"/>
  <c r="G77" i="13"/>
  <c r="M77" i="13" s="1"/>
  <c r="I77" i="13"/>
  <c r="K77" i="13"/>
  <c r="O77" i="13"/>
  <c r="Q77" i="13"/>
  <c r="V77" i="13"/>
  <c r="G83" i="13"/>
  <c r="M83" i="13" s="1"/>
  <c r="I83" i="13"/>
  <c r="I82" i="13" s="1"/>
  <c r="K83" i="13"/>
  <c r="K82" i="13" s="1"/>
  <c r="O83" i="13"/>
  <c r="Q83" i="13"/>
  <c r="Q82" i="13" s="1"/>
  <c r="V83" i="13"/>
  <c r="V82" i="13" s="1"/>
  <c r="G94" i="13"/>
  <c r="I94" i="13"/>
  <c r="K94" i="13"/>
  <c r="M94" i="13"/>
  <c r="O94" i="13"/>
  <c r="Q94" i="13"/>
  <c r="V94" i="13"/>
  <c r="G97" i="13"/>
  <c r="I97" i="13"/>
  <c r="K97" i="13"/>
  <c r="M97" i="13"/>
  <c r="O97" i="13"/>
  <c r="Q97" i="13"/>
  <c r="V97" i="13"/>
  <c r="G100" i="13"/>
  <c r="M100" i="13" s="1"/>
  <c r="I100" i="13"/>
  <c r="K100" i="13"/>
  <c r="O100" i="13"/>
  <c r="O82" i="13" s="1"/>
  <c r="Q100" i="13"/>
  <c r="V100" i="13"/>
  <c r="G105" i="13"/>
  <c r="M105" i="13" s="1"/>
  <c r="I105" i="13"/>
  <c r="K105" i="13"/>
  <c r="O105" i="13"/>
  <c r="Q105" i="13"/>
  <c r="V105" i="13"/>
  <c r="G109" i="13"/>
  <c r="I109" i="13"/>
  <c r="K109" i="13"/>
  <c r="M109" i="13"/>
  <c r="O109" i="13"/>
  <c r="Q109" i="13"/>
  <c r="V109" i="13"/>
  <c r="K113" i="13"/>
  <c r="V113" i="13"/>
  <c r="G114" i="13"/>
  <c r="M114" i="13" s="1"/>
  <c r="M113" i="13" s="1"/>
  <c r="I114" i="13"/>
  <c r="I113" i="13" s="1"/>
  <c r="K114" i="13"/>
  <c r="O114" i="13"/>
  <c r="O113" i="13" s="1"/>
  <c r="Q114" i="13"/>
  <c r="Q113" i="13" s="1"/>
  <c r="V114" i="13"/>
  <c r="G120" i="13"/>
  <c r="I120" i="13"/>
  <c r="K120" i="13"/>
  <c r="K119" i="13" s="1"/>
  <c r="M120" i="13"/>
  <c r="O120" i="13"/>
  <c r="Q120" i="13"/>
  <c r="V120" i="13"/>
  <c r="V119" i="13" s="1"/>
  <c r="G125" i="13"/>
  <c r="G119" i="13" s="1"/>
  <c r="I125" i="13"/>
  <c r="K125" i="13"/>
  <c r="M125" i="13"/>
  <c r="O125" i="13"/>
  <c r="O119" i="13" s="1"/>
  <c r="Q125" i="13"/>
  <c r="V125" i="13"/>
  <c r="G129" i="13"/>
  <c r="M129" i="13" s="1"/>
  <c r="I129" i="13"/>
  <c r="K129" i="13"/>
  <c r="O129" i="13"/>
  <c r="Q129" i="13"/>
  <c r="V129" i="13"/>
  <c r="G133" i="13"/>
  <c r="M133" i="13" s="1"/>
  <c r="I133" i="13"/>
  <c r="I119" i="13" s="1"/>
  <c r="K133" i="13"/>
  <c r="O133" i="13"/>
  <c r="Q133" i="13"/>
  <c r="Q119" i="13" s="1"/>
  <c r="V133" i="13"/>
  <c r="AE138" i="13"/>
  <c r="G159" i="12"/>
  <c r="BA50" i="12"/>
  <c r="BA36" i="12"/>
  <c r="BA23" i="12"/>
  <c r="BA20" i="12"/>
  <c r="G9" i="12"/>
  <c r="I9" i="12"/>
  <c r="I8" i="12" s="1"/>
  <c r="K9" i="12"/>
  <c r="K8" i="12" s="1"/>
  <c r="M9" i="12"/>
  <c r="O9" i="12"/>
  <c r="Q9" i="12"/>
  <c r="Q8" i="12" s="1"/>
  <c r="V9" i="12"/>
  <c r="V8" i="12" s="1"/>
  <c r="G11" i="12"/>
  <c r="M11" i="12" s="1"/>
  <c r="I11" i="12"/>
  <c r="K11" i="12"/>
  <c r="O11" i="12"/>
  <c r="Q11" i="12"/>
  <c r="V11" i="12"/>
  <c r="G13" i="12"/>
  <c r="I13" i="12"/>
  <c r="K13" i="12"/>
  <c r="M13" i="12"/>
  <c r="O13" i="12"/>
  <c r="Q13" i="12"/>
  <c r="V13" i="12"/>
  <c r="G15" i="12"/>
  <c r="G8" i="12" s="1"/>
  <c r="I15" i="12"/>
  <c r="K15" i="12"/>
  <c r="O15" i="12"/>
  <c r="O8" i="12" s="1"/>
  <c r="Q15" i="12"/>
  <c r="V15" i="12"/>
  <c r="G17" i="12"/>
  <c r="I17" i="12"/>
  <c r="K17" i="12"/>
  <c r="M17" i="12"/>
  <c r="O17" i="12"/>
  <c r="Q17" i="12"/>
  <c r="V17" i="12"/>
  <c r="G19" i="12"/>
  <c r="M19" i="12" s="1"/>
  <c r="I19" i="12"/>
  <c r="K19" i="12"/>
  <c r="O19" i="12"/>
  <c r="Q19" i="12"/>
  <c r="V19" i="12"/>
  <c r="G22" i="12"/>
  <c r="I22" i="12"/>
  <c r="K22" i="12"/>
  <c r="M22" i="12"/>
  <c r="O22" i="12"/>
  <c r="Q22" i="12"/>
  <c r="V22" i="12"/>
  <c r="G25" i="12"/>
  <c r="M25" i="12" s="1"/>
  <c r="I25" i="12"/>
  <c r="K25" i="12"/>
  <c r="O25" i="12"/>
  <c r="Q25" i="12"/>
  <c r="V25" i="12"/>
  <c r="G29" i="12"/>
  <c r="I29" i="12"/>
  <c r="K29" i="12"/>
  <c r="M29" i="12"/>
  <c r="O29" i="12"/>
  <c r="Q29" i="12"/>
  <c r="V29" i="12"/>
  <c r="G32" i="12"/>
  <c r="M32" i="12" s="1"/>
  <c r="I32" i="12"/>
  <c r="K32" i="12"/>
  <c r="O32" i="12"/>
  <c r="Q32" i="12"/>
  <c r="V32" i="12"/>
  <c r="G35" i="12"/>
  <c r="I35" i="12"/>
  <c r="K35" i="12"/>
  <c r="M35" i="12"/>
  <c r="O35" i="12"/>
  <c r="Q35" i="12"/>
  <c r="V35" i="12"/>
  <c r="G38" i="12"/>
  <c r="M38" i="12" s="1"/>
  <c r="I38" i="12"/>
  <c r="K38" i="12"/>
  <c r="O38" i="12"/>
  <c r="Q38" i="12"/>
  <c r="V38" i="12"/>
  <c r="G42" i="12"/>
  <c r="I42" i="12"/>
  <c r="K42" i="12"/>
  <c r="M42" i="12"/>
  <c r="O42" i="12"/>
  <c r="Q42" i="12"/>
  <c r="V42" i="12"/>
  <c r="G45" i="12"/>
  <c r="M45" i="12" s="1"/>
  <c r="I45" i="12"/>
  <c r="K45" i="12"/>
  <c r="O45" i="12"/>
  <c r="Q45" i="12"/>
  <c r="V45" i="12"/>
  <c r="G49" i="12"/>
  <c r="I49" i="12"/>
  <c r="K49" i="12"/>
  <c r="M49" i="12"/>
  <c r="O49" i="12"/>
  <c r="Q49" i="12"/>
  <c r="V49" i="12"/>
  <c r="G52" i="12"/>
  <c r="M52" i="12" s="1"/>
  <c r="I52" i="12"/>
  <c r="K52" i="12"/>
  <c r="O52" i="12"/>
  <c r="Q52" i="12"/>
  <c r="V52" i="12"/>
  <c r="G56" i="12"/>
  <c r="I56" i="12"/>
  <c r="K56" i="12"/>
  <c r="M56" i="12"/>
  <c r="O56" i="12"/>
  <c r="Q56" i="12"/>
  <c r="V56" i="12"/>
  <c r="G58" i="12"/>
  <c r="M58" i="12" s="1"/>
  <c r="I58" i="12"/>
  <c r="K58" i="12"/>
  <c r="O58" i="12"/>
  <c r="Q58" i="12"/>
  <c r="V58" i="12"/>
  <c r="G61" i="12"/>
  <c r="G60" i="12" s="1"/>
  <c r="I61" i="12"/>
  <c r="I60" i="12" s="1"/>
  <c r="K61" i="12"/>
  <c r="K60" i="12" s="1"/>
  <c r="O61" i="12"/>
  <c r="O60" i="12" s="1"/>
  <c r="Q61" i="12"/>
  <c r="Q60" i="12" s="1"/>
  <c r="V61" i="12"/>
  <c r="V60" i="12" s="1"/>
  <c r="G64" i="12"/>
  <c r="I64" i="12"/>
  <c r="K64" i="12"/>
  <c r="M64" i="12"/>
  <c r="O64" i="12"/>
  <c r="Q64" i="12"/>
  <c r="V64" i="12"/>
  <c r="K67" i="12"/>
  <c r="V67" i="12"/>
  <c r="G68" i="12"/>
  <c r="G67" i="12" s="1"/>
  <c r="I68" i="12"/>
  <c r="I67" i="12" s="1"/>
  <c r="K68" i="12"/>
  <c r="M68" i="12"/>
  <c r="M67" i="12" s="1"/>
  <c r="O68" i="12"/>
  <c r="O67" i="12" s="1"/>
  <c r="Q68" i="12"/>
  <c r="Q67" i="12" s="1"/>
  <c r="V68" i="12"/>
  <c r="G72" i="12"/>
  <c r="I72" i="12"/>
  <c r="I71" i="12" s="1"/>
  <c r="K72" i="12"/>
  <c r="K71" i="12" s="1"/>
  <c r="M72" i="12"/>
  <c r="O72" i="12"/>
  <c r="Q72" i="12"/>
  <c r="Q71" i="12" s="1"/>
  <c r="V72" i="12"/>
  <c r="V71" i="12" s="1"/>
  <c r="G75" i="12"/>
  <c r="I75" i="12"/>
  <c r="K75" i="12"/>
  <c r="M75" i="12"/>
  <c r="O75" i="12"/>
  <c r="Q75" i="12"/>
  <c r="V75" i="12"/>
  <c r="G80" i="12"/>
  <c r="I80" i="12"/>
  <c r="K80" i="12"/>
  <c r="M80" i="12"/>
  <c r="O80" i="12"/>
  <c r="Q80" i="12"/>
  <c r="V80" i="12"/>
  <c r="G84" i="12"/>
  <c r="G71" i="12" s="1"/>
  <c r="I84" i="12"/>
  <c r="K84" i="12"/>
  <c r="O84" i="12"/>
  <c r="O71" i="12" s="1"/>
  <c r="Q84" i="12"/>
  <c r="V84" i="12"/>
  <c r="G86" i="12"/>
  <c r="I86" i="12"/>
  <c r="K86" i="12"/>
  <c r="M86" i="12"/>
  <c r="O86" i="12"/>
  <c r="Q86" i="12"/>
  <c r="V86" i="12"/>
  <c r="G89" i="12"/>
  <c r="I89" i="12"/>
  <c r="K89" i="12"/>
  <c r="M89" i="12"/>
  <c r="O89" i="12"/>
  <c r="Q89" i="12"/>
  <c r="V89" i="12"/>
  <c r="G94" i="12"/>
  <c r="I94" i="12"/>
  <c r="K94" i="12"/>
  <c r="M94" i="12"/>
  <c r="O94" i="12"/>
  <c r="Q94" i="12"/>
  <c r="V94" i="12"/>
  <c r="G97" i="12"/>
  <c r="M97" i="12" s="1"/>
  <c r="I97" i="12"/>
  <c r="K97" i="12"/>
  <c r="O97" i="12"/>
  <c r="Q97" i="12"/>
  <c r="V97" i="12"/>
  <c r="G100" i="12"/>
  <c r="I100" i="12"/>
  <c r="K100" i="12"/>
  <c r="M100" i="12"/>
  <c r="O100" i="12"/>
  <c r="Q100" i="12"/>
  <c r="V100" i="12"/>
  <c r="G102" i="12"/>
  <c r="I102" i="12"/>
  <c r="K102" i="12"/>
  <c r="M102" i="12"/>
  <c r="O102" i="12"/>
  <c r="Q102" i="12"/>
  <c r="V102" i="12"/>
  <c r="G105" i="12"/>
  <c r="G104" i="12" s="1"/>
  <c r="I105" i="12"/>
  <c r="I104" i="12" s="1"/>
  <c r="K105" i="12"/>
  <c r="K104" i="12" s="1"/>
  <c r="O105" i="12"/>
  <c r="O104" i="12" s="1"/>
  <c r="Q105" i="12"/>
  <c r="Q104" i="12" s="1"/>
  <c r="V105" i="12"/>
  <c r="V104" i="12" s="1"/>
  <c r="G107" i="12"/>
  <c r="I107" i="12"/>
  <c r="K107" i="12"/>
  <c r="M107" i="12"/>
  <c r="O107" i="12"/>
  <c r="Q107" i="12"/>
  <c r="V107" i="12"/>
  <c r="G111" i="12"/>
  <c r="G110" i="12" s="1"/>
  <c r="I111" i="12"/>
  <c r="I110" i="12" s="1"/>
  <c r="K111" i="12"/>
  <c r="M111" i="12"/>
  <c r="O111" i="12"/>
  <c r="O110" i="12" s="1"/>
  <c r="Q111" i="12"/>
  <c r="Q110" i="12" s="1"/>
  <c r="V111" i="12"/>
  <c r="G113" i="12"/>
  <c r="M113" i="12" s="1"/>
  <c r="I113" i="12"/>
  <c r="K113" i="12"/>
  <c r="O113" i="12"/>
  <c r="Q113" i="12"/>
  <c r="V113" i="12"/>
  <c r="G116" i="12"/>
  <c r="I116" i="12"/>
  <c r="K116" i="12"/>
  <c r="M116" i="12"/>
  <c r="O116" i="12"/>
  <c r="Q116" i="12"/>
  <c r="V116" i="12"/>
  <c r="G121" i="12"/>
  <c r="I121" i="12"/>
  <c r="K121" i="12"/>
  <c r="K110" i="12" s="1"/>
  <c r="M121" i="12"/>
  <c r="O121" i="12"/>
  <c r="Q121" i="12"/>
  <c r="V121" i="12"/>
  <c r="V110" i="12" s="1"/>
  <c r="G129" i="12"/>
  <c r="G128" i="12" s="1"/>
  <c r="I129" i="12"/>
  <c r="I128" i="12" s="1"/>
  <c r="K129" i="12"/>
  <c r="K128" i="12" s="1"/>
  <c r="O129" i="12"/>
  <c r="O128" i="12" s="1"/>
  <c r="Q129" i="12"/>
  <c r="Q128" i="12" s="1"/>
  <c r="V129" i="12"/>
  <c r="V128" i="12" s="1"/>
  <c r="I132" i="12"/>
  <c r="Q132" i="12"/>
  <c r="G133" i="12"/>
  <c r="G132" i="12" s="1"/>
  <c r="I133" i="12"/>
  <c r="K133" i="12"/>
  <c r="K132" i="12" s="1"/>
  <c r="M133" i="12"/>
  <c r="M132" i="12" s="1"/>
  <c r="O133" i="12"/>
  <c r="O132" i="12" s="1"/>
  <c r="Q133" i="12"/>
  <c r="V133" i="12"/>
  <c r="V132" i="12" s="1"/>
  <c r="G139" i="12"/>
  <c r="G138" i="12" s="1"/>
  <c r="I139" i="12"/>
  <c r="I138" i="12" s="1"/>
  <c r="K139" i="12"/>
  <c r="K138" i="12" s="1"/>
  <c r="O139" i="12"/>
  <c r="O138" i="12" s="1"/>
  <c r="Q139" i="12"/>
  <c r="Q138" i="12" s="1"/>
  <c r="V139" i="12"/>
  <c r="V138" i="12" s="1"/>
  <c r="G143" i="12"/>
  <c r="I143" i="12"/>
  <c r="K143" i="12"/>
  <c r="M143" i="12"/>
  <c r="O143" i="12"/>
  <c r="Q143" i="12"/>
  <c r="V143" i="12"/>
  <c r="G149" i="12"/>
  <c r="I149" i="12"/>
  <c r="K149" i="12"/>
  <c r="M149" i="12"/>
  <c r="O149" i="12"/>
  <c r="Q149" i="12"/>
  <c r="V149" i="12"/>
  <c r="G154" i="12"/>
  <c r="I154" i="12"/>
  <c r="K154" i="12"/>
  <c r="M154" i="12"/>
  <c r="O154" i="12"/>
  <c r="Q154" i="12"/>
  <c r="V154" i="12"/>
  <c r="AE159" i="12"/>
  <c r="AF159" i="12"/>
  <c r="I20" i="1"/>
  <c r="I19" i="1"/>
  <c r="I17" i="1"/>
  <c r="I16" i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53" i="1" l="1"/>
  <c r="I53" i="1" s="1"/>
  <c r="G53" i="1"/>
  <c r="V73" i="18"/>
  <c r="F39" i="1"/>
  <c r="F54" i="1"/>
  <c r="H54" i="1" s="1"/>
  <c r="I54" i="1" s="1"/>
  <c r="G39" i="1"/>
  <c r="G61" i="1" s="1"/>
  <c r="G25" i="1" s="1"/>
  <c r="A25" i="1" s="1"/>
  <c r="G26" i="1" s="1"/>
  <c r="M18" i="21"/>
  <c r="G8" i="21"/>
  <c r="G18" i="21"/>
  <c r="M16" i="21"/>
  <c r="M8" i="21" s="1"/>
  <c r="M8" i="20"/>
  <c r="AF72" i="20"/>
  <c r="G8" i="20"/>
  <c r="G8" i="19"/>
  <c r="M17" i="19"/>
  <c r="M8" i="19" s="1"/>
  <c r="M84" i="18"/>
  <c r="M73" i="18"/>
  <c r="M39" i="18"/>
  <c r="M14" i="18"/>
  <c r="M10" i="18"/>
  <c r="G73" i="18"/>
  <c r="G84" i="18"/>
  <c r="G69" i="18"/>
  <c r="G39" i="18"/>
  <c r="G14" i="18"/>
  <c r="M8" i="17"/>
  <c r="M60" i="17"/>
  <c r="G79" i="17"/>
  <c r="G56" i="17"/>
  <c r="G50" i="17"/>
  <c r="G8" i="17"/>
  <c r="M8" i="16"/>
  <c r="M80" i="16"/>
  <c r="M30" i="16"/>
  <c r="M42" i="16"/>
  <c r="G80" i="16"/>
  <c r="G69" i="16"/>
  <c r="G30" i="16"/>
  <c r="M186" i="15"/>
  <c r="M112" i="15"/>
  <c r="M8" i="15"/>
  <c r="M90" i="15"/>
  <c r="G186" i="15"/>
  <c r="M180" i="15"/>
  <c r="M179" i="15" s="1"/>
  <c r="M172" i="15"/>
  <c r="M171" i="15" s="1"/>
  <c r="G8" i="15"/>
  <c r="M102" i="14"/>
  <c r="M72" i="14"/>
  <c r="M8" i="14"/>
  <c r="AF113" i="14"/>
  <c r="M59" i="14"/>
  <c r="M58" i="14" s="1"/>
  <c r="G41" i="14"/>
  <c r="G8" i="14"/>
  <c r="M90" i="14"/>
  <c r="M87" i="14" s="1"/>
  <c r="M82" i="13"/>
  <c r="M119" i="13"/>
  <c r="M8" i="13"/>
  <c r="G113" i="13"/>
  <c r="G8" i="13"/>
  <c r="G82" i="13"/>
  <c r="M64" i="13"/>
  <c r="M51" i="13" s="1"/>
  <c r="AF138" i="13"/>
  <c r="M110" i="12"/>
  <c r="M139" i="12"/>
  <c r="M138" i="12" s="1"/>
  <c r="M129" i="12"/>
  <c r="M128" i="12" s="1"/>
  <c r="M105" i="12"/>
  <c r="M104" i="12" s="1"/>
  <c r="M84" i="12"/>
  <c r="M71" i="12" s="1"/>
  <c r="M61" i="12"/>
  <c r="M60" i="12" s="1"/>
  <c r="M15" i="12"/>
  <c r="M8" i="12" s="1"/>
  <c r="J28" i="1"/>
  <c r="J26" i="1"/>
  <c r="G38" i="1"/>
  <c r="F38" i="1"/>
  <c r="J23" i="1"/>
  <c r="J24" i="1"/>
  <c r="J25" i="1"/>
  <c r="J27" i="1"/>
  <c r="E24" i="1"/>
  <c r="E26" i="1"/>
  <c r="G115" i="18" l="1"/>
  <c r="I85" i="1"/>
  <c r="A26" i="1"/>
  <c r="H39" i="1"/>
  <c r="F61" i="1"/>
  <c r="G23" i="1" l="1"/>
  <c r="A23" i="1" s="1"/>
  <c r="A24" i="1" s="1"/>
  <c r="G28" i="1"/>
  <c r="I39" i="1"/>
  <c r="I61" i="1" s="1"/>
  <c r="H61" i="1"/>
  <c r="I89" i="1"/>
  <c r="I18" i="1"/>
  <c r="I21" i="1" s="1"/>
  <c r="G24" i="1"/>
  <c r="A27" i="1" s="1"/>
  <c r="J60" i="1" l="1"/>
  <c r="J44" i="1"/>
  <c r="J54" i="1"/>
  <c r="J59" i="1"/>
  <c r="J49" i="1"/>
  <c r="J39" i="1"/>
  <c r="J61" i="1" s="1"/>
  <c r="J56" i="1"/>
  <c r="J40" i="1"/>
  <c r="J50" i="1"/>
  <c r="J52" i="1"/>
  <c r="J45" i="1"/>
  <c r="J46" i="1"/>
  <c r="J51" i="1"/>
  <c r="J57" i="1"/>
  <c r="J48" i="1"/>
  <c r="J58" i="1"/>
  <c r="J42" i="1"/>
  <c r="J47" i="1"/>
  <c r="J53" i="1"/>
  <c r="J43" i="1"/>
  <c r="J55" i="1"/>
  <c r="J41" i="1"/>
  <c r="J88" i="1"/>
  <c r="J83" i="1"/>
  <c r="J75" i="1"/>
  <c r="J71" i="1"/>
  <c r="J81" i="1"/>
  <c r="J85" i="1"/>
  <c r="J86" i="1"/>
  <c r="J78" i="1"/>
  <c r="J74" i="1"/>
  <c r="J82" i="1"/>
  <c r="J87" i="1"/>
  <c r="J68" i="1"/>
  <c r="J73" i="1"/>
  <c r="J76" i="1"/>
  <c r="J69" i="1"/>
  <c r="J84" i="1"/>
  <c r="J80" i="1"/>
  <c r="J77" i="1"/>
  <c r="J79" i="1"/>
  <c r="J72" i="1"/>
  <c r="J70" i="1"/>
  <c r="A29" i="1"/>
  <c r="G29" i="1"/>
  <c r="G27" i="1" s="1"/>
  <c r="J8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 Svoboda</author>
  </authors>
  <commentList>
    <comment ref="S6" authorId="0" shapeId="0" xr:uid="{78D9AAC1-C556-4409-87C7-7F2779364072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D4B44DD9-9C8A-48FC-853E-8C36593C4C55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 Svoboda</author>
  </authors>
  <commentList>
    <comment ref="S6" authorId="0" shapeId="0" xr:uid="{A58CD535-F374-4D70-B791-261637F98D77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35901DE2-7458-462B-858B-EDD9053916F8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 Svoboda</author>
  </authors>
  <commentList>
    <comment ref="S6" authorId="0" shapeId="0" xr:uid="{7A824538-5B43-460F-B8D3-000AE8723E49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8212F322-D5FE-4FDC-8552-300176197A49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 Svoboda</author>
  </authors>
  <commentList>
    <comment ref="S6" authorId="0" shapeId="0" xr:uid="{662A3B54-4FE1-4DBC-8738-39375AA29886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DA2AD6BA-F1FB-4422-B0B9-5AF1AE7DF7EE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 Svoboda</author>
  </authors>
  <commentList>
    <comment ref="S6" authorId="0" shapeId="0" xr:uid="{D98964D3-5D3C-4370-89F9-B7806CD5D73A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B63AF3D9-F1A8-4C1E-97CA-5AF641B111A9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 Svoboda</author>
  </authors>
  <commentList>
    <comment ref="S6" authorId="0" shapeId="0" xr:uid="{8B612D5C-A770-46F7-8A68-ECF5EFA8D8B6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E075F2A5-3847-4D42-BF2B-DA724932D9E7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 Svoboda</author>
  </authors>
  <commentList>
    <comment ref="S6" authorId="0" shapeId="0" xr:uid="{FBFF6856-22CE-42B7-A25A-2342EC0EA2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308EBB0B-75DD-4DB1-81E1-A74751F17AD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 Svoboda</author>
  </authors>
  <commentList>
    <comment ref="S6" authorId="0" shapeId="0" xr:uid="{FC5E591A-0B38-40AD-BE18-F06C7B3323B3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D54A0C82-EC99-4701-99B9-757C6FBD970D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 Svoboda</author>
  </authors>
  <commentList>
    <comment ref="S6" authorId="0" shapeId="0" xr:uid="{22B6CEEA-1345-4C14-AF28-F822D21DA8EF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F107D3AD-9D03-4FD2-8710-964E9C5EECFC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 Svoboda</author>
  </authors>
  <commentList>
    <comment ref="S6" authorId="0" shapeId="0" xr:uid="{51D7E19C-CEC5-44D0-9EBE-2877740DC689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5A6510BF-D5DC-4215-9B64-6F00E562A6ED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<sst xmlns="http://schemas.openxmlformats.org/spreadsheetml/2006/main" count="4660" uniqueCount="1204">
  <si>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</si>
  <si>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</si>
  <si>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</si>
  <si>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</si>
  <si>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</si>
  <si>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</si>
  <si>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</si>
  <si>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</si>
  <si>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</si>
  <si>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</si>
  <si>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</si>
  <si>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</si>
  <si>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</si>
  <si>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</si>
  <si>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</si>
  <si>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</si>
  <si>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</si>
  <si>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</si>
  <si>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</si>
  <si>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</si>
  <si>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</si>
  <si>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</si>
  <si>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</si>
  <si>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</si>
  <si>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</si>
  <si>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</si>
  <si>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</si>
  <si>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</si>
  <si>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</si>
  <si>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</si>
  <si>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</si>
  <si>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</si>
  <si>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</si>
  <si>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</si>
  <si>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</si>
  <si>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</si>
  <si>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</si>
  <si>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</si>
  <si>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</si>
  <si>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</si>
  <si>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</si>
  <si>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</si>
  <si>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</si>
  <si>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www.rozpocet-stavby.cz</t>
  </si>
  <si>
    <t>136_2019</t>
  </si>
  <si>
    <t xml:space="preserve">Výstavba chodníku podél komunikace  III/37918 ul. Blanenská v úseku Mokrá Hora - Jehnice </t>
  </si>
  <si>
    <t>Statutární město Brno</t>
  </si>
  <si>
    <t>Dominikánské náměstí 196/1</t>
  </si>
  <si>
    <t>Brno-Brno-město</t>
  </si>
  <si>
    <t>60200</t>
  </si>
  <si>
    <t>44992785</t>
  </si>
  <si>
    <t>CZ44992785</t>
  </si>
  <si>
    <t>Stavba</t>
  </si>
  <si>
    <t>Stavební objekt</t>
  </si>
  <si>
    <t>SO 101</t>
  </si>
  <si>
    <t>Zesílení krytu a přespádování stáv. komunikace III/37918</t>
  </si>
  <si>
    <t>1</t>
  </si>
  <si>
    <t>ASŘ</t>
  </si>
  <si>
    <t>SO 102</t>
  </si>
  <si>
    <t>Chodník pro pěší podél komunikace III/37918</t>
  </si>
  <si>
    <t>SO 201</t>
  </si>
  <si>
    <t>Opěrná zeď</t>
  </si>
  <si>
    <t>SO 301</t>
  </si>
  <si>
    <t>Dešťová kanalizace DN 300</t>
  </si>
  <si>
    <t>Deštová kanalizace DN300</t>
  </si>
  <si>
    <t>SO 302</t>
  </si>
  <si>
    <t>Uliční vpusti a přípojky - JMK/SUS</t>
  </si>
  <si>
    <t>SO 303</t>
  </si>
  <si>
    <t>Propustek DN 400 - JMK/SUS</t>
  </si>
  <si>
    <t>SO 401</t>
  </si>
  <si>
    <t>Venkovní osvětlení</t>
  </si>
  <si>
    <t>Elektroinstalace</t>
  </si>
  <si>
    <t>SO 801</t>
  </si>
  <si>
    <t>Terénní úpravy - zeleň za chodníkem - SMB/MČ Jehnice</t>
  </si>
  <si>
    <t>SO 802</t>
  </si>
  <si>
    <t>Sadové úpravy - silniční alej za chodníkem</t>
  </si>
  <si>
    <t>SO 999</t>
  </si>
  <si>
    <t>Vedlejší a ostatní náklady</t>
  </si>
  <si>
    <t>Celkem za stavbu</t>
  </si>
  <si>
    <t>CZK</t>
  </si>
  <si>
    <t>Rekapitulace dílů</t>
  </si>
  <si>
    <t>Typ dílu</t>
  </si>
  <si>
    <t>Zemní práce</t>
  </si>
  <si>
    <t>2</t>
  </si>
  <si>
    <t>Základy a zvláštní zakládání</t>
  </si>
  <si>
    <t>3</t>
  </si>
  <si>
    <t>Svislé a kompletní konstrukce</t>
  </si>
  <si>
    <t>4</t>
  </si>
  <si>
    <t>Vodorovné konstrukce</t>
  </si>
  <si>
    <t>5</t>
  </si>
  <si>
    <t>Komunikace</t>
  </si>
  <si>
    <t>62</t>
  </si>
  <si>
    <t>Úpravy povrchů vnější</t>
  </si>
  <si>
    <t>63</t>
  </si>
  <si>
    <t>Podlahy a podlahové konstrukce</t>
  </si>
  <si>
    <t>8</t>
  </si>
  <si>
    <t>Trubní vedení</t>
  </si>
  <si>
    <t>91</t>
  </si>
  <si>
    <t>Doplňující práce na komunikaci</t>
  </si>
  <si>
    <t>93</t>
  </si>
  <si>
    <t>Dokončovací práce inženýrských staveb</t>
  </si>
  <si>
    <t>96</t>
  </si>
  <si>
    <t>Bourání konstrukcí</t>
  </si>
  <si>
    <t>99</t>
  </si>
  <si>
    <t>Staveništní přesun hmot</t>
  </si>
  <si>
    <t>M21_1</t>
  </si>
  <si>
    <t>Materiál</t>
  </si>
  <si>
    <t>711</t>
  </si>
  <si>
    <t>Izolace proti vodě</t>
  </si>
  <si>
    <t>767</t>
  </si>
  <si>
    <t>Konstrukce zámečnické</t>
  </si>
  <si>
    <t>M21</t>
  </si>
  <si>
    <t>Elektromontáže</t>
  </si>
  <si>
    <t>M212</t>
  </si>
  <si>
    <t>Demontáže</t>
  </si>
  <si>
    <t>M46</t>
  </si>
  <si>
    <t>Zemní práce při montážích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</si>
  <si>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</si>
  <si>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</si>
  <si>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</si>
  <si>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</si>
  <si>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</si>
  <si>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</si>
  <si>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</si>
  <si>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</si>
  <si>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</si>
  <si>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</si>
  <si>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</si>
  <si>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</si>
  <si>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</si>
  <si>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</si>
  <si>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</si>
  <si>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</si>
  <si>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</si>
  <si>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</si>
  <si>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</si>
  <si>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</si>
  <si>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</si>
  <si>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</si>
  <si>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</si>
  <si>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</si>
  <si>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</si>
  <si>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</si>
  <si>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</si>
  <si>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</si>
  <si>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</si>
  <si>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</si>
  <si>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</si>
  <si>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</si>
  <si>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</si>
  <si>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113108407R00</t>
  </si>
  <si>
    <t>Odstranění podkladů nebo krytů živičných, v ploše jednotlivě nad 50 m2, tloušťka vrstvy 70 mm</t>
  </si>
  <si>
    <t>m2</t>
  </si>
  <si>
    <t>822-1</t>
  </si>
  <si>
    <t>RTS 19/ II</t>
  </si>
  <si>
    <t>RTS 19/ I</t>
  </si>
  <si>
    <t>Práce</t>
  </si>
  <si>
    <t>POL1_</t>
  </si>
  <si>
    <t>bourání podkladu z obal.kameniva : 458,6</t>
  </si>
  <si>
    <t>VV</t>
  </si>
  <si>
    <t>113108408R00</t>
  </si>
  <si>
    <t>Odstranění podkladů nebo krytů živičných, v ploše jednotlivě nad 50 m2, tloušťka vrstvy 80 mm</t>
  </si>
  <si>
    <t>překop komunikace : 62,4</t>
  </si>
  <si>
    <t>113108409R00</t>
  </si>
  <si>
    <t>Odstranění podkladů nebo krytů živičných, v ploše jednotlivě nad 50 m2, tloušťka vrstvy 90 mm</t>
  </si>
  <si>
    <t>bourání podkladu z obal.kameniva : 386,9</t>
  </si>
  <si>
    <t>113111120R00</t>
  </si>
  <si>
    <t>Odstranění podkladů nebo krytů z kameniva zpevněného cementem, v ploše jednotlivě do 50 m2, tloušťka vrstvy 200 mm</t>
  </si>
  <si>
    <t>překop komunikace : 48</t>
  </si>
  <si>
    <t>113111220R00</t>
  </si>
  <si>
    <t>Odstranění podkladů nebo krytů z kameniva zpevněného cementem, v ploše jednotlivě nad 50 m2, tloušťka vrstvy 200 mm</t>
  </si>
  <si>
    <t>322,5</t>
  </si>
  <si>
    <t>113151119R00</t>
  </si>
  <si>
    <t>Odstranění podkladu, krytu frézováním povrch živičný, plochy do 500 m2 na jednom objektu nebo při provádění pruhu šířky do  750 mm, tloušťky 100 mm</t>
  </si>
  <si>
    <t>s naložením na dopravní prostředek, očištění povrchu od frézované plochy, opotřebování frézovacích nástrojů (nožů, upínacích kroužků, držáků) nutné ruční odstranění (vybourání) živičného krytu kolem překážek,</t>
  </si>
  <si>
    <t>SPI</t>
  </si>
  <si>
    <t>překop komunikace : 76,8</t>
  </si>
  <si>
    <t>113151319R00</t>
  </si>
  <si>
    <t>Odstranění podkladu, krytu frézováním povrch živičný, plochy přes 500 m2 na jednom objektu nebo při provádění pruhu šířky přes  750 mm s překážkami v trase, tloušťky 100 mm</t>
  </si>
  <si>
    <t>bour. práce : 1834,4</t>
  </si>
  <si>
    <t>113152112R00</t>
  </si>
  <si>
    <t>Odstranění podkladů zpevněných ploch kamenivo drcené</t>
  </si>
  <si>
    <t>m3</t>
  </si>
  <si>
    <t>800-2</t>
  </si>
  <si>
    <t>s přemístěním na skládku na vzdálenost do 20 m nebo s naložením na dopravní prostředek,</t>
  </si>
  <si>
    <t>bourací práce : 193,5*0,15</t>
  </si>
  <si>
    <t>překop komunikace : 33,6*0,2</t>
  </si>
  <si>
    <t>114211105R00</t>
  </si>
  <si>
    <t>Odstranění trubního vedení ve výkopu z trub betonových, DN 500 mm</t>
  </si>
  <si>
    <t>m</t>
  </si>
  <si>
    <t>827-1</t>
  </si>
  <si>
    <t>s přemístěním suti na hromady na vzdálenost do 5 m nebo s uložením na dopravní prostředek.</t>
  </si>
  <si>
    <t>stávající propustek : 39,0</t>
  </si>
  <si>
    <t>122101101R00</t>
  </si>
  <si>
    <t>Odkopávky a  prokopávky nezapažené v horninách 1 a 2_x000D_
 do 100 m3</t>
  </si>
  <si>
    <t>800-1</t>
  </si>
  <si>
    <t>s přehozením výkopku na vzdálenost do 3 m nebo s naložením na dopravní prostředek,</t>
  </si>
  <si>
    <t>65,4</t>
  </si>
  <si>
    <t>132101112R00</t>
  </si>
  <si>
    <t>Hloubení rýh šířky do 60 cm nad 100 m3, v hornině 1-2, hloubení strojně</t>
  </si>
  <si>
    <t>zapažených i nezapažených s urovnáním dna do předepsaného profilu a spádu, s přehozením výkopku na přilehlém terénu na vzdálenost do 3 m od podélné osy rýhy nebo s naložením výkopku na dopravní prostředek.</t>
  </si>
  <si>
    <t>výkop pro trativod : 103,2</t>
  </si>
  <si>
    <t>162301102R00</t>
  </si>
  <si>
    <t>Vodorovné přemístění výkopku z horniny 1 až 4, na vzdálenost přes 500  do 1 000 m</t>
  </si>
  <si>
    <t>po suchu, bez naložení výkopku, avšak se složením bez rozhrnutí, zpáteční cesta vozidla.</t>
  </si>
  <si>
    <t xml:space="preserve">deponie 250 m : </t>
  </si>
  <si>
    <t>Odkaz na mn. položky pořadí 10 : 65,40000</t>
  </si>
  <si>
    <t>162701105R00</t>
  </si>
  <si>
    <t>Vodorovné přemístění výkopku z horniny 1 až 4, na vzdálenost přes 9 000  do 10 000 m</t>
  </si>
  <si>
    <t>Odkaz na mn. položky pořadí 11 : 103,20000</t>
  </si>
  <si>
    <t>162701109R00</t>
  </si>
  <si>
    <t>Vodorovné přemístění výkopku příplatek k ceně za každých dalších i započatých 1 000 m přes 10 000 m_x000D_
 z horniny 1 až 4</t>
  </si>
  <si>
    <t>Odkaz na mn. položky pořadí 13 : 103,20000</t>
  </si>
  <si>
    <t>Koeficient: 4</t>
  </si>
  <si>
    <t>175101101R00</t>
  </si>
  <si>
    <t>Obsyp potrubí bez prohození sypaniny, bez dodávky obsypového materiálu</t>
  </si>
  <si>
    <t>sypaninou z vhodných hornin tř. 1 - 4 nebo materiálem připraveným podél výkopu ve vzdálenosti do 3 m od jeho kraje, pro jakoukoliv hloubku výkopu a jakoukoliv míru zhutnění,</t>
  </si>
  <si>
    <t>bourací práce - drenáž : 0,1*0,3*4*644,9</t>
  </si>
  <si>
    <t>181101102R00</t>
  </si>
  <si>
    <t>Úprava pláně v zářezech v hornině 1 až 4, se zhutněním</t>
  </si>
  <si>
    <t>vyrovnáním výškových rozdílů, ploch vodorovných a ploch do sklonu 1 : 5.</t>
  </si>
  <si>
    <t>rozšíření komunikace : 684,1</t>
  </si>
  <si>
    <t>překop komunikace : 33,6</t>
  </si>
  <si>
    <t>199000002R00</t>
  </si>
  <si>
    <t>Poplatky za skládku horniny 1- 4</t>
  </si>
  <si>
    <t>583415004R</t>
  </si>
  <si>
    <t>kamenivo přírodní drcené frakce 8,0 až 16,0 mm; třída B</t>
  </si>
  <si>
    <t>t</t>
  </si>
  <si>
    <t>SPCM</t>
  </si>
  <si>
    <t>Specifikace</t>
  </si>
  <si>
    <t>POL3_</t>
  </si>
  <si>
    <t>obsyp drenáž : 77,388*2,2</t>
  </si>
  <si>
    <t>212971110R00</t>
  </si>
  <si>
    <t xml:space="preserve">Zřízení opláštění odvod. trativodů z geotextilie o sklonu do 2,5,  </t>
  </si>
  <si>
    <t>v rýze nebo v zářezu se stěnami,</t>
  </si>
  <si>
    <t>bourací práce : 0,3*4*644,9</t>
  </si>
  <si>
    <t>69366198R</t>
  </si>
  <si>
    <t>geotextilie PP; funkce separační, ochranná, výztužná, filtrační; plošná hmotnost 300 g/m2; zpevněná oboustranně</t>
  </si>
  <si>
    <t>Odkaz na mn. položky pořadí 19 : 773,88000</t>
  </si>
  <si>
    <t>Koeficient: 0,12</t>
  </si>
  <si>
    <t>451572211R00</t>
  </si>
  <si>
    <t>Lože pod potrubí, stoky a drobné objekty z kameniva těženého 4÷8 mm</t>
  </si>
  <si>
    <t>v otevřeném výkopu,</t>
  </si>
  <si>
    <t>drenáž : 0,3*0,1*644,9</t>
  </si>
  <si>
    <t>564851111RT4</t>
  </si>
  <si>
    <t>Podklad ze štěrkodrti s rozprostřením a zhutněním frakce 0-63 mm, tloušťka po zhutnění 150 mm</t>
  </si>
  <si>
    <t>565161111xxx</t>
  </si>
  <si>
    <t>Podklad z kameniva obaleného asfaltem ACP 16, v pruhu šířky do 3 m, třídy 1, tloušťka po zhutnění 90 mm</t>
  </si>
  <si>
    <t>Vlastní</t>
  </si>
  <si>
    <t>Indiv</t>
  </si>
  <si>
    <t>s rozprostřením a zhutněním</t>
  </si>
  <si>
    <t>lokální opravy tl. 9 cm : 458,6</t>
  </si>
  <si>
    <t>rozšíření komunikace : 505,6</t>
  </si>
  <si>
    <t>567132115R00</t>
  </si>
  <si>
    <t>Podklad z kameniva zpevněného cementem SC C8/10, tloušťka po zhutnění 200 mm</t>
  </si>
  <si>
    <t>bez dilatačních spár, s rozprostřením a zhutněním, ošetřením povrchu podkladu vodou</t>
  </si>
  <si>
    <t>569903311R00</t>
  </si>
  <si>
    <t>Zřízení zemních krajnic z hornin jakékoliv třídy se zhutněním</t>
  </si>
  <si>
    <t>rozšíření komunikace : 333,1</t>
  </si>
  <si>
    <t>573111111R00</t>
  </si>
  <si>
    <t>Postřik živičný infiltrační s posypem kamenivem v množství 0,6 kg/m2</t>
  </si>
  <si>
    <t>z asfaltu silničního</t>
  </si>
  <si>
    <t>lokální opravy : 458,6</t>
  </si>
  <si>
    <t>573231110R00</t>
  </si>
  <si>
    <t>Postřik živičný spojovací bez posypu kamenivem z emulze, v množství od 0,3 do 0,5 kg/m2</t>
  </si>
  <si>
    <t>rozšíření komunikace 0,2 kg/m2 : 2096,1</t>
  </si>
  <si>
    <t>rozšíření komunikace 0,4 kg/m2 : 2096,1</t>
  </si>
  <si>
    <t>překop komunikace 0,2kg/m2 : 76,8</t>
  </si>
  <si>
    <t>překop komunikace 0,4kg/m2 : 76,8</t>
  </si>
  <si>
    <t>573231111R00</t>
  </si>
  <si>
    <t>Postřik živičný spojovací bez posypu kamenivem ze silniční emulze, v množství od 0,5 do 0,7 kg/m2</t>
  </si>
  <si>
    <t>577131111R00</t>
  </si>
  <si>
    <t>Beton asfaltový s rozprostřením a zhutněním v pruhu šířky do 3 m, ACO 11+, tloušťky 40 mm, plochy přes 1000 m2</t>
  </si>
  <si>
    <t>rozšíření komunikace : 2096,1</t>
  </si>
  <si>
    <t>577151123R00</t>
  </si>
  <si>
    <t>Beton asfaltový s rozprostřením a zhutněním v pruhu šířky do 3 m, ACL 16+, tloušťky 60 mm, plochy přes 1000 m2</t>
  </si>
  <si>
    <t>871318111R00</t>
  </si>
  <si>
    <t>Kladení drenážního potrubí z plastických hmot</t>
  </si>
  <si>
    <t>bourací práce : 644,9</t>
  </si>
  <si>
    <t>28611223.AR</t>
  </si>
  <si>
    <t>trubka plastová drenážní PVC; ohebná; perforovaná po celém obvodu; DN 100,0 mm</t>
  </si>
  <si>
    <t>Odkaz na mn. položky pořadí 32 : 644,90000</t>
  </si>
  <si>
    <t>Koeficient: 0,03</t>
  </si>
  <si>
    <t>915711121R00</t>
  </si>
  <si>
    <t>Vodorovné značení krytů plastem nehlučné, dělicích čar šířky 120 mm</t>
  </si>
  <si>
    <t>rozšíření komunikace : 644,9</t>
  </si>
  <si>
    <t>915791111R00</t>
  </si>
  <si>
    <t>Předznačení pro vodorovné značení pro dělící čáry, vodící proužky</t>
  </si>
  <si>
    <t>stříkané barvou nebo prováděné z nátěrových hmot</t>
  </si>
  <si>
    <t>919722211R00</t>
  </si>
  <si>
    <t>Dilatační spáry řezané v cementobetonovém krytu příčné, zalití spár za studena s těsněním, šířka přes 3 do 9 mm</t>
  </si>
  <si>
    <t>vyčištění spár po řezání, vyčištění spár před zálivkou a impregnace spár před zálivkou,</t>
  </si>
  <si>
    <t>lokální opravy : 161,2</t>
  </si>
  <si>
    <t>rozšíření komunikace : 644,9+6,2</t>
  </si>
  <si>
    <t>919735112R00</t>
  </si>
  <si>
    <t>Řezání stávajících krytů nebo podkladů živičných, hloubky přes 50 do 100 mm</t>
  </si>
  <si>
    <t>včetně spotřeby vody</t>
  </si>
  <si>
    <t>zařezání styčné hrany živičné vozovky   na ZÚ a KÚ : 6,2</t>
  </si>
  <si>
    <t>zařezání  středové styčné hrany živičné vozovky : 644,9</t>
  </si>
  <si>
    <t>zařezání styčné hrany živičné vozovky pro rozšíření vozovky : 644,9</t>
  </si>
  <si>
    <t>zařezání styčné hrany živičné vozovky - ohraničení  míst lokálních oprav : 161,2</t>
  </si>
  <si>
    <t>938908411R00</t>
  </si>
  <si>
    <t>Očištění povrchu saponátovým roztokem saponátovým roztokem</t>
  </si>
  <si>
    <t>povrchu živičného, betonového nebo dlážděného</t>
  </si>
  <si>
    <t>998225111R00</t>
  </si>
  <si>
    <t>Přesun hmot komunikací a letišť, kryt živičný jakékoliv délky objektu</t>
  </si>
  <si>
    <t>Přesun hmot</t>
  </si>
  <si>
    <t>POL7_</t>
  </si>
  <si>
    <t>vodorovně do 200 m</t>
  </si>
  <si>
    <t xml:space="preserve">Hmotnosti z položek s pořadovými čísly: : </t>
  </si>
  <si>
    <t xml:space="preserve">18,19,20,21,22,23,24,26,27,28,29,30,31,33,34,36,38, : </t>
  </si>
  <si>
    <t>Součet: : 1623,83788</t>
  </si>
  <si>
    <t>979990001R00</t>
  </si>
  <si>
    <t>Poplatek za skládku stavební suti</t>
  </si>
  <si>
    <t>801-3</t>
  </si>
  <si>
    <t>RTS 18/ II</t>
  </si>
  <si>
    <t>suť celkem : 830,33113</t>
  </si>
  <si>
    <t xml:space="preserve">- asfalt : </t>
  </si>
  <si>
    <t>Odkaz na mn. položky pořadí 41 : 578,67700*-1</t>
  </si>
  <si>
    <t>979990112R00</t>
  </si>
  <si>
    <t xml:space="preserve">Poplatek za skládku obalovaný asfalt </t>
  </si>
  <si>
    <t>Odkaz na dem. hmot. položky pořadí 1 : 70,62440</t>
  </si>
  <si>
    <t>Odkaz na dem. hmot. položky pořadí 2 : 10,98240</t>
  </si>
  <si>
    <t>Odkaz na dem. hmot. položky pořadí 3 : 76,60620</t>
  </si>
  <si>
    <t>Odkaz na dem. hmot. položky pořadí 6 : 16,89600</t>
  </si>
  <si>
    <t>Odkaz na dem. hmot. položky pořadí 7 : 403,56800</t>
  </si>
  <si>
    <t>979081111R00</t>
  </si>
  <si>
    <t>Odvoz suti a vybouraných hmot na skládku do 1 km</t>
  </si>
  <si>
    <t>Přesun suti</t>
  </si>
  <si>
    <t>POL8_</t>
  </si>
  <si>
    <t>Včetně naložení na dopravní prostředek a složení na skládku, bez poplatku za skládku.</t>
  </si>
  <si>
    <t>POP</t>
  </si>
  <si>
    <t xml:space="preserve">Demontážní hmotnosti z položek s pořadovými čísly: : </t>
  </si>
  <si>
    <t xml:space="preserve">1,2,3,4,5,6,7,8,9, : </t>
  </si>
  <si>
    <t>Součet: : 830,33113</t>
  </si>
  <si>
    <t>979081121R00</t>
  </si>
  <si>
    <t>Odvoz suti a vybouraných hmot na skládku příplatek za každý další 1 km</t>
  </si>
  <si>
    <t>Součet: : 11624,63582</t>
  </si>
  <si>
    <t>SUM</t>
  </si>
  <si>
    <t>END</t>
  </si>
  <si>
    <t>113106231R00</t>
  </si>
  <si>
    <t>Rozebrání vozovek a ploch s jakoukoliv výplní spár _x000D_
 v jakékoliv ploše, ze zámkové dlažky, kladených do lože z kameniva</t>
  </si>
  <si>
    <t>s přemístěním hmot na skládku na vzdálenost do 3 m nebo s naložením na dopravní prostředek</t>
  </si>
  <si>
    <t>úprava stávajících chodníků - stávající přechod prp pěší : 13,6</t>
  </si>
  <si>
    <t>nové místo pro přecházení : 6,8</t>
  </si>
  <si>
    <t>113201111R00</t>
  </si>
  <si>
    <t>Vytrhání obrub chodníkových ležatých</t>
  </si>
  <si>
    <t>s vybouráním lože, s přemístěním hmot na skládku na vzdálenost do 3 m nebo naložením na dopravní prostředek</t>
  </si>
  <si>
    <t>úprava stávajících chodníků - stávající přechod prp pěší : 10</t>
  </si>
  <si>
    <t>nové místo pro přecházení : 5</t>
  </si>
  <si>
    <t>113202111R00</t>
  </si>
  <si>
    <t>Vytrhání obrub z krajníků nebo obrubníků stojatých</t>
  </si>
  <si>
    <t>121101101R00</t>
  </si>
  <si>
    <t>Sejmutí ornice s přemístěním na vzdálenost do 50 m</t>
  </si>
  <si>
    <t>nebo lesní půdy, s vodorovným přemístěním na hromady v místě upotřebení nebo na dočasné či trvalé skládky se složením</t>
  </si>
  <si>
    <t>zemní práce : 854*0,2</t>
  </si>
  <si>
    <t>453*0,1</t>
  </si>
  <si>
    <t>122101102R00</t>
  </si>
  <si>
    <t>Odkopávky a  prokopávky nezapažené v horninách 1 a 2_x000D_
 přes 100 do 1 000 m3</t>
  </si>
  <si>
    <t>zemní práce : 470</t>
  </si>
  <si>
    <t>162301101R00</t>
  </si>
  <si>
    <t>Vodorovné přemístění výkopku z horniny 1 až 4, na vzdálenost přes 50  do 500 m</t>
  </si>
  <si>
    <t>Odkaz na mn. položky pořadí 4 : 216,10000</t>
  </si>
  <si>
    <t>Odkaz na mn. položky pořadí 5 : 470,00000</t>
  </si>
  <si>
    <t>Odkaz na mn. položky pořadí 9 : 161,30000</t>
  </si>
  <si>
    <t>Odkaz na mn. položky pořadí 7 : 631,30000</t>
  </si>
  <si>
    <t>167101102R00</t>
  </si>
  <si>
    <t>Nakládání, skládání, překládání neulehlého výkopku nakládání výkopku_x000D_
 přes 100 m3, z horniny 1 až 4</t>
  </si>
  <si>
    <t>171101101R00</t>
  </si>
  <si>
    <t>Uložení sypaniny do násypů zhutněných s uzavřením povrchu násypu z hornin soudržných s předepsanou mírou zhutnění v procentech výsledků zkoušek Proctor-Standard							_x000D_
							_x000D_
 na 95 % PS</t>
  </si>
  <si>
    <t>s rozprostřením sypaniny ve vrstvách a s hrubým urovnáním,</t>
  </si>
  <si>
    <t>zemní práce : 161,3</t>
  </si>
  <si>
    <t>nový stav : 1160,2</t>
  </si>
  <si>
    <t>181201102R00</t>
  </si>
  <si>
    <t>Úprava pláně v násypech v hornině 1 až 4, se zhutněním</t>
  </si>
  <si>
    <t>vyrovnání výškových rozdílů, plochy vodorovné a plochy do sklonu 1 : 5,</t>
  </si>
  <si>
    <t xml:space="preserve">úprava stávajících chodníků - stávající přechod prp pěší : </t>
  </si>
  <si>
    <t>úprava podkladu se zhutněním : 13,6</t>
  </si>
  <si>
    <t>nové místo pro přecházení : 13,6</t>
  </si>
  <si>
    <t>564851111R00</t>
  </si>
  <si>
    <t>596215021R00</t>
  </si>
  <si>
    <t>Kladení zámkové dlažby do drtě tloušťka dlažby 60 mm, tloušťka lože 40 mm</t>
  </si>
  <si>
    <t>s provedením lože z kameniva drceného, s vyplněním spár, s dvojitým hutněním a se smetením přebytečného materiálu na krajnici. S dodáním hmot pro lože a výplň spár.</t>
  </si>
  <si>
    <t>nový stav šedá : 1158,6</t>
  </si>
  <si>
    <t>červená slepecká : 1,6</t>
  </si>
  <si>
    <t>použít vybouranou dlažbu šedou : 8,8</t>
  </si>
  <si>
    <t>červená slepecká : 4,8</t>
  </si>
  <si>
    <t xml:space="preserve">nové místo pro přecházení : </t>
  </si>
  <si>
    <t>požít vybouranou dlažbu šedou : 5,2</t>
  </si>
  <si>
    <t>596215028R00</t>
  </si>
  <si>
    <t>Kladení zámkové dlažby do drtě příplatek za více barev dlažby tloušťky 60 mm</t>
  </si>
  <si>
    <t>Odkaz na mn. položky pořadí 13 : 1180,60000</t>
  </si>
  <si>
    <t>596291111R00</t>
  </si>
  <si>
    <t>Řezání zámkové dlažby tloušťky 60 mm</t>
  </si>
  <si>
    <t>nový stav : 628,1</t>
  </si>
  <si>
    <t>597101035RAA</t>
  </si>
  <si>
    <t>Odvodňovací žlaby komunikací a zpevněných ploch žlab odvodnovací polymerbetonový včetně dodávky roštu a žlabu, pro zatížení D400</t>
  </si>
  <si>
    <t>AP-HSV</t>
  </si>
  <si>
    <t>Součtová</t>
  </si>
  <si>
    <t>Agregovaná položka</t>
  </si>
  <si>
    <t>POL2_</t>
  </si>
  <si>
    <t>montáž odvodňovacích žlabů a vpustí k odvodňovacím žlabům z polymerbetonu, včetně betonového lože popř. obetonování, s dodávkou žlabů a vpustí.</t>
  </si>
  <si>
    <t>nový stav : 2</t>
  </si>
  <si>
    <t>59245110R</t>
  </si>
  <si>
    <t>dlažba betonová dvouvrstvá, skladebná; obdélník; šedá; l = 200 mm; š = 100 mm; tl. 60,0 mm</t>
  </si>
  <si>
    <t>nový stav : 1158,6</t>
  </si>
  <si>
    <t>Koeficient: 0,05</t>
  </si>
  <si>
    <t>592451151R</t>
  </si>
  <si>
    <t>dlažba betonová dvouvrstvá, skladebná; obdélník; dlaždice pro nevidomé; červená; l = 200 mm; š = 100 mm; tl. 60,0 mm</t>
  </si>
  <si>
    <t>nový stav : 1,6</t>
  </si>
  <si>
    <t>úprava stávajících chodníků - stávající přechod prp pěší : 4,8</t>
  </si>
  <si>
    <t>nové místo pro přecházení : 1,6</t>
  </si>
  <si>
    <t>Koeficient: 0,1</t>
  </si>
  <si>
    <t>917862111R00</t>
  </si>
  <si>
    <t>Osazení silničního nebo chodníkového obrubníku stojatého, s boční opěrou z betonu prostého, do lože z betonu prostého C 12/15</t>
  </si>
  <si>
    <t>S dodáním hmot pro lože tl. 80-100 mm.</t>
  </si>
  <si>
    <t xml:space="preserve">nový stav : </t>
  </si>
  <si>
    <t>přechodový P : 2</t>
  </si>
  <si>
    <t>přechodový L : 1</t>
  </si>
  <si>
    <t>přechodový L : 2</t>
  </si>
  <si>
    <t>přechodový P : 1</t>
  </si>
  <si>
    <t>917862111RT5</t>
  </si>
  <si>
    <t>Osazení silničního nebo chodníkového obrubníku včetně dodávky betonovéího obrubníku_x000D_
 rozměru 1000/100/250 mm, stojatého, s boční opěrou z betonu prostého, do lože z betonu prostého C 12/15</t>
  </si>
  <si>
    <t>nový stav : 649,3</t>
  </si>
  <si>
    <t>917862111RU2</t>
  </si>
  <si>
    <t>Osazení silničního nebo chodníkového obrubníku včetně dodávky betonovéího obrubníku_x000D_
 rozměru 1000/150/250 mm, stojatého, s boční opěrou z betonu prostého, do lože z betonu prostého C 12/15</t>
  </si>
  <si>
    <t>nový stav : 628</t>
  </si>
  <si>
    <t>917862111RV3</t>
  </si>
  <si>
    <t>Osazení silničního nebo chodníkového obrubníku včetně dodávky betonovéího obrubníku_x000D_
 nájezdového 1000/150/150 mm, stojatého, s boční opěrou z betonu prostého, do lože z betonu prostého C 12/15</t>
  </si>
  <si>
    <t>nový stav : 3</t>
  </si>
  <si>
    <t>úprava stávajících chodníků - stávající přechod prp pěší : 6</t>
  </si>
  <si>
    <t>nové místo pro přecházení : 3</t>
  </si>
  <si>
    <t>59217480R</t>
  </si>
  <si>
    <t>obrubník silniční přechodový levý; materiál beton; l = 1000,0 mm; š = 150,0 mm; výškový rozsah h = 150 až 250 mm; barva šedá</t>
  </si>
  <si>
    <t>kus</t>
  </si>
  <si>
    <t>nový stav : 1</t>
  </si>
  <si>
    <t>úprava stávajících chodníků - stávající přechod prp pěší : 2</t>
  </si>
  <si>
    <t>nové místo pro přecházení : 1</t>
  </si>
  <si>
    <t>59217481R</t>
  </si>
  <si>
    <t>obrubník silniční přechodový pravý; materiál beton; l = 1000,0 mm; š = 150,0 mm; výškový rozsah h = 150 až 250 mm; barva šedá</t>
  </si>
  <si>
    <t>998223011R00</t>
  </si>
  <si>
    <t>Přesun hmot pozemních komunikací, kryt dlážděný jakékoliv délky objektu</t>
  </si>
  <si>
    <t xml:space="preserve">13,14,16,18,19,20,21,22,23,24,25, : </t>
  </si>
  <si>
    <t>Součet: : 1001,64018</t>
  </si>
  <si>
    <t xml:space="preserve">2,3, : </t>
  </si>
  <si>
    <t>Součet: : 7,35000</t>
  </si>
  <si>
    <t>Součet: : 102,90000</t>
  </si>
  <si>
    <t>979082111R00</t>
  </si>
  <si>
    <t>Vnitrostaveništní doprava suti a vybouraných hmot do 10 m</t>
  </si>
  <si>
    <t>131201112R00</t>
  </si>
  <si>
    <t>Hloubení nezapažených jam a zářezů do 1000 m3, v hornině 3, hloubení strojně</t>
  </si>
  <si>
    <t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t>
  </si>
  <si>
    <t>pro opěrnou zeď : 56*1,1*2,1</t>
  </si>
  <si>
    <t>horská vpust : 0,6*0,6*1</t>
  </si>
  <si>
    <t>131201119R00</t>
  </si>
  <si>
    <t xml:space="preserve">Hloubení nezapažených jam a zářezů příplatek za lepivost, v hornině 3,  </t>
  </si>
  <si>
    <t>Odkaz na mn. položky pořadí 1 : 129,72000</t>
  </si>
  <si>
    <t xml:space="preserve">-zásyp : </t>
  </si>
  <si>
    <t>Odkaz na mn. položky pořadí 6 : 41,96500*-1</t>
  </si>
  <si>
    <t>Odkaz na mn. položky pořadí 3 : 87,75500</t>
  </si>
  <si>
    <t>174101102R00</t>
  </si>
  <si>
    <t>Zásyp sypaninou se zhutněním v uzavřených prostorách s urovnáním povrchu zásypu s ručním zhutněním</t>
  </si>
  <si>
    <t>z jakékoliv horniny s uložením výkopku po vrstvách,</t>
  </si>
  <si>
    <t>zásyp základu jílovitou zeminou : 54,5*0,5*1,2</t>
  </si>
  <si>
    <t>174201101R00</t>
  </si>
  <si>
    <t>Zásyp sypaninou bez zhutnění jam, šachet, rýh nebo kolem objektů v těchto vykopávkách</t>
  </si>
  <si>
    <t>včetně strojního přemístění materiálu ze vzdálenosti do 10 m od okraje zásypu</t>
  </si>
  <si>
    <t>zásyp opěrné zdi zeminou : 54,5*0,7*1,1</t>
  </si>
  <si>
    <t>trativod : 0,3*0,3*60</t>
  </si>
  <si>
    <t>583418004R</t>
  </si>
  <si>
    <t>kamenivo přírodní drcené frakce 16,0 až 32,0 mm; třída B</t>
  </si>
  <si>
    <t>0,3*0,3*60*2,2</t>
  </si>
  <si>
    <t>59691018.AR</t>
  </si>
  <si>
    <t>zemina stabilizační</t>
  </si>
  <si>
    <t>zásyp základu jílovitou zeminou : 54,5*0,5*1,2*2,2</t>
  </si>
  <si>
    <t>60*1,6</t>
  </si>
  <si>
    <t>274313711R00</t>
  </si>
  <si>
    <t>Beton základových pasů prostý třídy C 25/30</t>
  </si>
  <si>
    <t>801-1</t>
  </si>
  <si>
    <t>Včetně dodávky a uložení betonu a kamene.</t>
  </si>
  <si>
    <t>54,5*0,5*1,1</t>
  </si>
  <si>
    <t>274351215R00</t>
  </si>
  <si>
    <t>Bednění stěn základových pasů zřízení</t>
  </si>
  <si>
    <t>svislé nebo šikmé (odkloněné), půdorysně přímé nebo zalomené, stěn základových pasů ve volných nebo zapažených jámách, rýhách, šachtách, včetně případných vzpěr,</t>
  </si>
  <si>
    <t>(54,5+0,5)*2*1,3</t>
  </si>
  <si>
    <t>274351216R00</t>
  </si>
  <si>
    <t>Bednění stěn základových pasů odstranění</t>
  </si>
  <si>
    <t>Včetně očištění, vytřídění a uložení bednicího materiálu.</t>
  </si>
  <si>
    <t>Odkaz na mn. položky pořadí 13 : 143,00000</t>
  </si>
  <si>
    <t>Odkaz na mn. položky pořadí 11 : 96,00000</t>
  </si>
  <si>
    <t>Koeficient: 0,2</t>
  </si>
  <si>
    <t>318261112xxx</t>
  </si>
  <si>
    <t>Ploty z betonových tvárnic s výztuží a betonovou zálivkou tvárnice, tloušťky 300 mm, jednostranně štípané, přírodní</t>
  </si>
  <si>
    <t>54,5*1,1</t>
  </si>
  <si>
    <t>318261125R00</t>
  </si>
  <si>
    <t>Ploty z betonových tvárnic s výztuží a betonovou zálivkou stříška, šířky 400 mm, hladká, přírodní</t>
  </si>
  <si>
    <t>55</t>
  </si>
  <si>
    <t>452311121R00</t>
  </si>
  <si>
    <t>Podkladní a zajišťovací konstrukce z betonu desky pod potrubí, stoky a drobné objekty , z betonu prostého třídy C 8/10</t>
  </si>
  <si>
    <t>z cementu portlandského nebo struskoportlandského, v otevřeném výkopu,</t>
  </si>
  <si>
    <t>trativod : 60*0,2*0,1</t>
  </si>
  <si>
    <t>631313511R00</t>
  </si>
  <si>
    <t xml:space="preserve">Mazanina z betonu prostého tl. přes 80 do 120 mm třídy C 12/15,  </t>
  </si>
  <si>
    <t>(z kameniva) hlazená dřevěným hladítkem</t>
  </si>
  <si>
    <t>Včetně vytvoření dilatačních spár, bez zaplnění.</t>
  </si>
  <si>
    <t>podkladní beton : 54,5*0,9*0,1</t>
  </si>
  <si>
    <t>60</t>
  </si>
  <si>
    <t>895931111xxx</t>
  </si>
  <si>
    <t>Vpusti kanalizační horské z betonu prostého velikosti 600/600 mm, beton 25/30</t>
  </si>
  <si>
    <t>C 12/15 z cementu portlandského nebo struskoportlandského,</t>
  </si>
  <si>
    <t>Včetně podkaldní desky z betonu C 8/10.</t>
  </si>
  <si>
    <t>28611222.AR</t>
  </si>
  <si>
    <t>trubka plastová drenážní PVC; ohebná; perforovaná po celém obvodu; DN 80,0 mm</t>
  </si>
  <si>
    <t>Odkaz na mn. položky pořadí 20 : 60,00000</t>
  </si>
  <si>
    <t>998151111R00</t>
  </si>
  <si>
    <t>Přesun hmot pro oplocení a objekty zvláštní, zděné vodorovně do 50 m výšky do 10 m</t>
  </si>
  <si>
    <t>801-5</t>
  </si>
  <si>
    <t>na novostavbách a změnách objektů pro oplocení (815 2 JKSo), objekty zvláštní pro chov živočichů (815 3 JKSO), objekty pozemní různé (815 9 JKSO)</t>
  </si>
  <si>
    <t xml:space="preserve">9,10,11,12,13,15,16,17,18,19,21,22, : </t>
  </si>
  <si>
    <t>Součet: : 219,88498</t>
  </si>
  <si>
    <t>711112006RZ3</t>
  </si>
  <si>
    <t>Provedení izolace proti zemní vlhkosti natěradly za studena na ploše svislé, včetně pomocného lešení o výšce podlahy do 1900 mm a pro zatížení do 1,5 kPa. asfaltovou penetrační emulzí, včetně dodávky emulze 0,3 kg/m2</t>
  </si>
  <si>
    <t>800-711</t>
  </si>
  <si>
    <t>54,5*1,5</t>
  </si>
  <si>
    <t>711112002RZ1</t>
  </si>
  <si>
    <t>Provedení izolace proti zemní vlhkosti natěradly za studena na ploše svislé, včetně pomocného lešení o výšce podlahy do 1900 mm a pro zatížení do 1,5 kPa. nátěrem asfaltovým lakem, 1x nátěr, včetně dodávky laku ALN</t>
  </si>
  <si>
    <t>Odkaz na mn. položky pořadí 24 : 81,75000</t>
  </si>
  <si>
    <t>Koeficient: 1</t>
  </si>
  <si>
    <t>711823121RT5</t>
  </si>
  <si>
    <t>Ochrana konstrukcí nopovou fólií svisle, výška nopu 8 mm, včetně dodávky fólie</t>
  </si>
  <si>
    <t>711823129RT5</t>
  </si>
  <si>
    <t>Ochrana konstrukcí nopovou fólií ukončovací lišta,  , včetně dodávky lišty</t>
  </si>
  <si>
    <t>54,5</t>
  </si>
  <si>
    <t>998711101R00</t>
  </si>
  <si>
    <t>Přesun hmot pro izolace proti vodě svisle do 6 m</t>
  </si>
  <si>
    <t>50 m vodorovně měřeno od těžiště půdorysné plochy skládky do těžiště půdorysné plochy objektu</t>
  </si>
  <si>
    <t xml:space="preserve">24,25,26,27, : </t>
  </si>
  <si>
    <t>Součet: : 0,21500</t>
  </si>
  <si>
    <t>767995105R00</t>
  </si>
  <si>
    <t>Výroba a montáž atypických kovovových doplňků staveb hmotnosti přes 50 do 100 kg</t>
  </si>
  <si>
    <t>kg</t>
  </si>
  <si>
    <t>800-767</t>
  </si>
  <si>
    <t>mříž na horské vpusti včetně rámu a česle : 100</t>
  </si>
  <si>
    <t>767001</t>
  </si>
  <si>
    <t>Zábradlí trubkové, techn. specifikace dle PD, včetně povrch. úpravy a kotvení, D+ M</t>
  </si>
  <si>
    <t>998767101R00</t>
  </si>
  <si>
    <t>Přesun hmot pro kovové stavební doplňk. konstrukce v objektech výšky do 6 m</t>
  </si>
  <si>
    <t>50 m vodorovně</t>
  </si>
  <si>
    <t xml:space="preserve">29,30, : </t>
  </si>
  <si>
    <t>Součet: : 11,63500</t>
  </si>
  <si>
    <t>D2-km  0,019-0,024 : 1,20*5,00</t>
  </si>
  <si>
    <t>D2-km  0,019-0,024-podél chodníku : 5,00*2</t>
  </si>
  <si>
    <t>119001421R00</t>
  </si>
  <si>
    <t>Dočasné zajištění podzemního potrubí nebo vedení kabelů do 3 kabelů</t>
  </si>
  <si>
    <t>ve výkopišti ve stavu a poloze, ve kterých byla na začátku zemních prací, a to podepřením, vzepřením nebo vyvěšením, případně s ochranným bedněním, se zřízením a odstraněním zajišťovací konstrukce a včetně opotřebení použitých materiálů,</t>
  </si>
  <si>
    <t>křížení : 1,50</t>
  </si>
  <si>
    <t>130001101R00</t>
  </si>
  <si>
    <t>Příplatek k cenám za ztížené vykopávky v horninách jakékoliv třídy</t>
  </si>
  <si>
    <t>Příplatek k cenám hloubených vykopávek za ztížení vykopávky v blízkosti podzemního vedení nebo výbušnin pro jakoukoliv třídu horniny.</t>
  </si>
  <si>
    <t xml:space="preserve">křížení : </t>
  </si>
  <si>
    <t>kabel : 1,23*2,23*1,50</t>
  </si>
  <si>
    <t>u napojení D2 na st řad : 1,23*2,45*2,00</t>
  </si>
  <si>
    <t>u napojení D1 na propustek : 1,23*1,09*1,50</t>
  </si>
  <si>
    <t>132201213R00</t>
  </si>
  <si>
    <t xml:space="preserve">Hloubení rýh šířky přes 60 do 200 cm do 10000 m3, v hornině 3, hloubení strojně </t>
  </si>
  <si>
    <t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t>
  </si>
  <si>
    <t xml:space="preserve">D1 : </t>
  </si>
  <si>
    <t>km 0,00-0,0027 : 1,23*0,90*2,70+2,60*1,37*1,09</t>
  </si>
  <si>
    <t>km 0,0027-0,01415 : 1,23*1,16*11,45</t>
  </si>
  <si>
    <t>km 0,01415-0,0459 : 1,23*1,86*31,75+2,60*1,37*2,10</t>
  </si>
  <si>
    <t>km 0,0454-0,0755 : 1,23*1,94*29,40</t>
  </si>
  <si>
    <t>km 0,0755-0,1176 : 1,23*1,79*42,10</t>
  </si>
  <si>
    <t>km 0,1176-0,195 : 1,23*2,25*77,40+2,60*1,37*(2,25+2,48)</t>
  </si>
  <si>
    <t>km 0,195-0,2294 : 1,23*2,46*34,40+2,60*1,37*2,21</t>
  </si>
  <si>
    <t>km 0,229-0,3214 : 1,23*2,14*92,00+2,60*1,37*2,08</t>
  </si>
  <si>
    <t xml:space="preserve">D2 : </t>
  </si>
  <si>
    <t>km 0,00-0,019 : 1,23*2,36*19,00+2,60*1,37*2,45</t>
  </si>
  <si>
    <t>km 0,019-0,0475 : 1,23*2,52*28,50</t>
  </si>
  <si>
    <t>km 0,0475-0,1405 : 1,23*1,82*93,00+2,60*1,37*(2,10+1,76)</t>
  </si>
  <si>
    <t>km 0,1405-0,15 : 1,23*1,80*9,50+2,60*1,37*2,08</t>
  </si>
  <si>
    <t>km 0,15-0,20 : 1,23*2,28*50,00+2,60*1,37*2,47</t>
  </si>
  <si>
    <t>151101101R00</t>
  </si>
  <si>
    <t>Zřízení pažení a rozepření stěn rýh příložné  pro jakoukoliv mezerovitost, hloubky do 2 m</t>
  </si>
  <si>
    <t>pro podzemní vedení pro všechny šířky rýhy,</t>
  </si>
  <si>
    <t>km 0,00-0,0027 : 0,90*2,70*2+(2,60+1,37)*1,09*2</t>
  </si>
  <si>
    <t>km 0,0027-0,01415 : 1,16*11,45*2</t>
  </si>
  <si>
    <t>km 0,01415-0,0459 : 1,86*31,75*2+(2,60+1,37)*2*2,10</t>
  </si>
  <si>
    <t>km 0,0454-0,0755 : 1,94*29,40*2</t>
  </si>
  <si>
    <t>km 0,0755-0,1176 : 1,79*42,10*2</t>
  </si>
  <si>
    <t>km 0,0475-0,1405 : 1,82*93,00*2+(2,60+1,37)*(2,10+1,76)*2</t>
  </si>
  <si>
    <t>km 0,1405-0,15 : 1,80*9,50*2+(2,60+1,37)*2*2,08</t>
  </si>
  <si>
    <t>151101102R00</t>
  </si>
  <si>
    <t>Zřízení pažení a rozepření stěn rýh příložné  pro jakoukoliv mezerovitost, hloubky do 4 m</t>
  </si>
  <si>
    <t>km 0,1176-0,195 : 2,25*77,40*2+(2,60+1,37)*2*(2,25+2,48)</t>
  </si>
  <si>
    <t>km 0,195-0,2294 : 2,46*34,40*2+(2,60+1,37)*2*2,21</t>
  </si>
  <si>
    <t>km 0,229-0,3214 : 2,14*92,00*2+(2,60+1,37)*2*2,08</t>
  </si>
  <si>
    <t>km 0,00-0,019 : 2,36*19,00*2+(2,60+1,37)*2*2,45</t>
  </si>
  <si>
    <t>km 0,019-0,0475 : 2,52*28,50*2</t>
  </si>
  <si>
    <t>km 0,15-0,20 : 2,28*50,00*2+(2,60+1,37)*2*2,47</t>
  </si>
  <si>
    <t>151101111R00</t>
  </si>
  <si>
    <t>Odstranění pažení a rozepření rýh příložné , hloubky do 2 m</t>
  </si>
  <si>
    <t>pro podzemní vedení s uložením materiálu na vzdálenost do 3 m od kraje výkopu,</t>
  </si>
  <si>
    <t>151101112R00</t>
  </si>
  <si>
    <t>Odstranění pažení a rozepření rýh příložné , hloubky do 4 m</t>
  </si>
  <si>
    <t>161101101R00</t>
  </si>
  <si>
    <t>Svislé přemístění výkopku z horniny 1 až 4, při hloubce výkopu přes 1 do 2,5 m</t>
  </si>
  <si>
    <t>bez naložení do dopravní nádoby, ale s vyprázdněním dopravní nádoby na hromadu nebo na dopravní prostředek,</t>
  </si>
  <si>
    <t>1410,3736*0,5</t>
  </si>
  <si>
    <t>celý výkop : 1410,3736</t>
  </si>
  <si>
    <t>Odkaz na mn. položky pořadí 11 : 1410,37360</t>
  </si>
  <si>
    <t>171201201R00</t>
  </si>
  <si>
    <t>Uložení sypaniny na dočasnou skládku tak, že na 1 m2 plochy připadá přes 2 m3 výkopku nebo ornice</t>
  </si>
  <si>
    <t>174101101R00</t>
  </si>
  <si>
    <t>Zásyp sypaninou se zhutněním jam, šachet, rýh nebo kolem objektů v těchto vykopávkách</t>
  </si>
  <si>
    <t>včetně strojního přemístění materiálu pro zásyp ze vzdálenosti do 10 m od okraje zásypu</t>
  </si>
  <si>
    <t>výkop : 1410,3736</t>
  </si>
  <si>
    <t xml:space="preserve">odečte se vytlačená kubatura : </t>
  </si>
  <si>
    <t>betonové lože : -1,23*0,225*(321,40+200,00)</t>
  </si>
  <si>
    <t>potrubí DN300 : -0,15*0,15*3,14*521,40*3/4</t>
  </si>
  <si>
    <t xml:space="preserve">šachty : </t>
  </si>
  <si>
    <t>deska : -1,30*1,30*3,14*0,10*13</t>
  </si>
  <si>
    <t>šachty : -0,70*0,70*3,14*(1,06+2,10+2,20+2,29+2,18+2,14+2,06+2,10+3,11+2,64+2,22+2,23+2,18)</t>
  </si>
  <si>
    <t>58337213R</t>
  </si>
  <si>
    <t>štěrkopísek frakce 0,0 až 32,0 mm; třída MN</t>
  </si>
  <si>
    <t>zásyp náhradní materiál : 1187,68*1,1*1,2</t>
  </si>
  <si>
    <t>452112111R00</t>
  </si>
  <si>
    <t>Osazení betonových dílců pod potrubí prstenců nebo rámůpod poklopy a mříže výšky do 100 mm</t>
  </si>
  <si>
    <t xml:space="preserve">pro šachty : </t>
  </si>
  <si>
    <t>63/4 : 1</t>
  </si>
  <si>
    <t>63/6 : 5</t>
  </si>
  <si>
    <t>63/8 : 5</t>
  </si>
  <si>
    <t>63/10 : 8</t>
  </si>
  <si>
    <t>452112121R00</t>
  </si>
  <si>
    <t>Osazení betonových dílců pod potrubí prstenců nebo rámůpod poklopy a mříže výšky přes 100 do 200 mm</t>
  </si>
  <si>
    <t>pro šachty-63/12 : 1</t>
  </si>
  <si>
    <t>452311131R00</t>
  </si>
  <si>
    <t>Podkladní a zajišťovací konstrukce z betonu desky pod potrubí, stoky a drobné objekty , z betonu prostého třídy C 12/15</t>
  </si>
  <si>
    <t>pod potrubí : 1,23*0,225*521,40</t>
  </si>
  <si>
    <t>POD ŠACHTY : 1,30*1,30*3,14*0,10*13</t>
  </si>
  <si>
    <t>452384111R00</t>
  </si>
  <si>
    <t>Podkladní a vyrovnávací konstrukce pražce v otevřeném výkopu z betonu prostého třídy C -/7,5, průřezové plochy do 25 000 mm2</t>
  </si>
  <si>
    <t>z cementu portlandského nebo struskoportlandského,</t>
  </si>
  <si>
    <t>Včetně bednění, odbednění a na nátěru bednění proti přilnavosti betonu.</t>
  </si>
  <si>
    <t>pod potrubí : 0,50*521,40/2,5*2</t>
  </si>
  <si>
    <t>59224174.AR</t>
  </si>
  <si>
    <t>prstenec betonový; DN = 625,0 mm; h = 40,0 mm; s = 120,00 mm</t>
  </si>
  <si>
    <t>59224175R</t>
  </si>
  <si>
    <t>prstenec betonový; DN = 625,0 mm; h = 60,0 mm; s = 120,00 mm</t>
  </si>
  <si>
    <t>59224176R</t>
  </si>
  <si>
    <t>prstenec betonový; DN = 625,0 mm; h = 80,0 mm; s = 120,00 mm</t>
  </si>
  <si>
    <t>59224177.AR</t>
  </si>
  <si>
    <t>prstenec betonový; DN = 625,0 mm; h = 120,0 mm; s = 120,00 mm</t>
  </si>
  <si>
    <t>59224177R</t>
  </si>
  <si>
    <t>prstenec betonový; DN = 625,0 mm; h = 100,0 mm; s = 120,00 mm</t>
  </si>
  <si>
    <t>822372111R00</t>
  </si>
  <si>
    <t>Montáž potrubí z trub železobetonových z pryžovým těsněním těsněných pryžovými kroužky_x000D_
 DN 300 mm</t>
  </si>
  <si>
    <t>v otevřeném výkopu sklonu do 20 %,</t>
  </si>
  <si>
    <t>822392111R00</t>
  </si>
  <si>
    <t>Montáž potrubí z trub železobetonových z pryžovým těsněním těsněných pryžovými kroužky_x000D_
 DN 400 mm</t>
  </si>
  <si>
    <t>napojení na stáv propustek : 0,50</t>
  </si>
  <si>
    <t>892581111R00</t>
  </si>
  <si>
    <t>Zkoušky těsnosti kanalizačního potrubí zkouška těsnosti kanalizačního potrubí vodou_x000D_
 do DN 300 mm</t>
  </si>
  <si>
    <t>vodou nebo vzduchem,</t>
  </si>
  <si>
    <t>892583111R00</t>
  </si>
  <si>
    <t>Zkoušky těsnosti kanalizačního potrubí zabezpečení konců kanalizačního potrubí při tlakových zkouškách vodou_x000D_
 do DN 300 mm</t>
  </si>
  <si>
    <t>úsek</t>
  </si>
  <si>
    <t>892855115R00</t>
  </si>
  <si>
    <t>Kamerové prohlídky potrubí do 500 m</t>
  </si>
  <si>
    <t>894403011R00</t>
  </si>
  <si>
    <t>Osazení betonových dílců pro šachty stropních jakéhokoliv druhu</t>
  </si>
  <si>
    <t>63/17 : 2</t>
  </si>
  <si>
    <t>894421111RT1</t>
  </si>
  <si>
    <t>Osazení betonových dílců pro šachty podle DIN 4034 skruže rovné, o hmotnosti do 0,5 t</t>
  </si>
  <si>
    <t>na kroužek,</t>
  </si>
  <si>
    <t>100/25 : 2</t>
  </si>
  <si>
    <t>894421112RT1</t>
  </si>
  <si>
    <t>Osazení betonových dílců pro šachty podle DIN 4034 skruže rovné, o hmotnosti do 1,4 t</t>
  </si>
  <si>
    <t>100/50 : 9</t>
  </si>
  <si>
    <t>100/100 : 3</t>
  </si>
  <si>
    <t>894422111RT1</t>
  </si>
  <si>
    <t>Osazení betonových dílců pro šachty podle DIN 4034 skruže přechodové, pro jakoukoliv hmotnost</t>
  </si>
  <si>
    <t>894423111RT1</t>
  </si>
  <si>
    <t>Osazení betonových dílců pro šachty podle DIN 4034 šachtového dna, o hmotnosti do 2 t</t>
  </si>
  <si>
    <t>100/60 : 11</t>
  </si>
  <si>
    <t>100/625 : 1</t>
  </si>
  <si>
    <t>894502201R00</t>
  </si>
  <si>
    <t>Bednění konstrukcí na trubním vedení stěn šachet_x000D_
 prvoúhlých, oboustranné</t>
  </si>
  <si>
    <t xml:space="preserve">monol dno Š9 : </t>
  </si>
  <si>
    <t>vnitřní : 2,60</t>
  </si>
  <si>
    <t>vnější : 4,40</t>
  </si>
  <si>
    <t>899104111R00</t>
  </si>
  <si>
    <t>Osazení poklopů litinových a ocelových o hmotnost jednotlivě přes 150 kg</t>
  </si>
  <si>
    <t>899623161R00</t>
  </si>
  <si>
    <t>Obetonování potrubí nebo zdiva stok betonem prostým třídy C 20/25</t>
  </si>
  <si>
    <t>obetonování napojení D1 na st propustek : 0,50</t>
  </si>
  <si>
    <t>Š9-podbetonování půlené trouby : 0,10</t>
  </si>
  <si>
    <t>8-01</t>
  </si>
  <si>
    <t>Napojení porubí DN300 v ŠD1 na potrubí propustku DN400-rovné zařezání čela propustku,napojení,, ztouby DN 400,utěsnění spoje ERGELITEM</t>
  </si>
  <si>
    <t>kompl</t>
  </si>
  <si>
    <t>8-02</t>
  </si>
  <si>
    <t>Napojení D2 do stávající kanalizace šachtou Š9</t>
  </si>
  <si>
    <t xml:space="preserve">kompl   </t>
  </si>
  <si>
    <t>8-03</t>
  </si>
  <si>
    <t>D+M Napojovací kameninová tvarovka DN150 na želb potrubí,vč utěsnění</t>
  </si>
  <si>
    <t xml:space="preserve">ks    </t>
  </si>
  <si>
    <t>8-04</t>
  </si>
  <si>
    <t>D+M Dozdění nástupnice v Š9-monol dno z cihel KLinker</t>
  </si>
  <si>
    <t xml:space="preserve">m3    </t>
  </si>
  <si>
    <t>894201121R00</t>
  </si>
  <si>
    <t>Ostatní konstrukce na trubním vedení z betonu prostého dno šachet tloušťky přes 200 mm _x000D_
 z betonu třídy C 25/30</t>
  </si>
  <si>
    <t>Š9 : 0,31</t>
  </si>
  <si>
    <t>894201221R00</t>
  </si>
  <si>
    <t>Ostatní konstrukce na trubním vedení z betonu prostého stěny šachet tloušťky přes 200 mm _x000D_
 z betonu třídy C 25/30</t>
  </si>
  <si>
    <t>Včetně pomocného lešení.</t>
  </si>
  <si>
    <t>Š9 : 0,50</t>
  </si>
  <si>
    <t>55340325R</t>
  </si>
  <si>
    <t>poklop kanalizační s tlumící vložkou; litinový; D výrobku 785 mm; únosnost D 400 kN; bez odvětrání</t>
  </si>
  <si>
    <t>59222407.AR</t>
  </si>
  <si>
    <t>trouba železobetonová hrdlová TZH; Di = 300,0 mm; l = 2 500 mm; Fn 95,0 kN/m</t>
  </si>
  <si>
    <t>521,40/2,50*1,02</t>
  </si>
  <si>
    <t>59222408.AR</t>
  </si>
  <si>
    <t>trouba železobetonová hrdlová TZH; Di = 400,0 mm; l = 2 500 mm; Fn 100,0 kN/m</t>
  </si>
  <si>
    <t>napojení na st propustek : 0,5/2,5</t>
  </si>
  <si>
    <t>59224150R</t>
  </si>
  <si>
    <t>skruž železobetonová TBS; DN = 1 000,0 mm; h = 250,0 mm; s = 120,00 mm; počet stupadel 1; ocelové s PE povlakem</t>
  </si>
  <si>
    <t>59224152R</t>
  </si>
  <si>
    <t>skruž železobetonová TBS; DN = 1 000,0 mm; h = 500,0 mm; s = 120,00 mm; počet stupadel 1; ocelové s PE povlakem</t>
  </si>
  <si>
    <t>59224154R</t>
  </si>
  <si>
    <t>skruž železobetonová TBS; DN = 1 000,0 mm; h = 1 000,0 mm; s = 120,00 mm; počet stupadel 1; ocelové s PE povlakem</t>
  </si>
  <si>
    <t>59224329.AR</t>
  </si>
  <si>
    <t>konus šachetní; železobetonový; TBR; d = 1 180,0 mm; DN = 1 000,0 mm; DN 2 = 625 mm; h = 580 mm; počet stupadel 2; ocelové s PE povlakem, kapsové</t>
  </si>
  <si>
    <t>59224354R</t>
  </si>
  <si>
    <t>deska zákrytová šachetní železobetonová; TZK; D1 = 1 000 mm; D = 1 240 mm; D vnitřní 625 mm; h = 165 mm</t>
  </si>
  <si>
    <t>59224366.AR</t>
  </si>
  <si>
    <t>dno šachetní přímé; železobeton; TBZ; DN = 1 000,0 mm; D odtoku do 400 mm; h = 600 mm; t = 150 mm; beton C 40/50</t>
  </si>
  <si>
    <t>59224367.AR</t>
  </si>
  <si>
    <t>dno šachetní přímé; železobeton; TBZ; DN = 1 000,0 mm; D odtoku do 500 mm; h = 800 mm; t = 150 mm; beton C 40/50</t>
  </si>
  <si>
    <t>59224373.AR</t>
  </si>
  <si>
    <t>profil těsnicí elastomerní; pro spojení betonových šachetních dílů; tvar kruh; d = 1 000,0 mm</t>
  </si>
  <si>
    <t>962022391R00</t>
  </si>
  <si>
    <t>Bourání zdiva nadzákladového kamenného kamenného_x000D_
 na jakoukoliv maltu vápenou nebo vápenocementovou</t>
  </si>
  <si>
    <t>nebo vybourání otvorů průřezové plochy přes 4 m2 ve zdivu nadzákladovém, včetně pomocného lešení o výšce podlahy do 1900 mm a pro zatížení do 1,5 kPa  (150 kg/m2),</t>
  </si>
  <si>
    <t>stávající kamenná zídka vč betonu : 3,00*1,00*0,40*2</t>
  </si>
  <si>
    <t>970051200R00</t>
  </si>
  <si>
    <t>Jádrové vrtání, kruhové prostupy v železobetonu jádrové vrtání , do D 200 mm</t>
  </si>
  <si>
    <t>pro napojení přípojek KT DN150 : 9</t>
  </si>
  <si>
    <t>970251100R00</t>
  </si>
  <si>
    <t>Řezání železobetonu hloubka řezu 100 mm</t>
  </si>
  <si>
    <t>podélné řezání stáv želbet trouby DN500 pro vytvoření dna v šachtě Š9 : 1,00*2</t>
  </si>
  <si>
    <t>998274101R00</t>
  </si>
  <si>
    <t>Přesun hmot pro trubní vedení z trub betonových v otevřeném výkopu</t>
  </si>
  <si>
    <t>POL1_1</t>
  </si>
  <si>
    <t>vodovodu nebo kanalizace ražené nebo hloubené (827 1.4, 827 2.4) z trub betonových nebo železobetonových včetně drobných objektů,</t>
  </si>
  <si>
    <t>na vzdálenost 15 m od hrany výkopu nebo od okraje šachty</t>
  </si>
  <si>
    <t xml:space="preserve">3,6,7,15,16,17,18,19,20,21,22,23,24,25,26,28,30,35,36,37,42,43,44,45,46,47,48,49,50,51,52,53,54,55, : </t>
  </si>
  <si>
    <t>Součet: : 3167,27200</t>
  </si>
  <si>
    <t>979082213R00</t>
  </si>
  <si>
    <t>Vodorovná doprava suti po suchu bez naložení, ale se složením a hrubým urovnáním na vzdálenost do 1 km</t>
  </si>
  <si>
    <t>POL1_9</t>
  </si>
  <si>
    <t xml:space="preserve">1,2,55,56,57, : </t>
  </si>
  <si>
    <t>Součet: : 10,25742</t>
  </si>
  <si>
    <t>979082219R00</t>
  </si>
  <si>
    <t>Vodorovná doprava suti po suchu příplatek k ceně za každý další i započatý 1 km přes 1 km</t>
  </si>
  <si>
    <t>Odkaz na mn. položky pořadí 60 : 10,25742</t>
  </si>
  <si>
    <t>Koeficient: 13</t>
  </si>
  <si>
    <t>979087212R00</t>
  </si>
  <si>
    <t>Nakládání na dopravní prostředky suti</t>
  </si>
  <si>
    <t>pro vodorovnou dopravu</t>
  </si>
  <si>
    <t>113108305R00</t>
  </si>
  <si>
    <t>Odstranění podkladů nebo krytů živičných, v ploše jednotlivě do 50 m2, tloušťka vrstvy 50 mm</t>
  </si>
  <si>
    <t>6,75</t>
  </si>
  <si>
    <t>113108308R00</t>
  </si>
  <si>
    <t>Odstranění podkladů nebo krytů živičných, v ploše jednotlivě do 50 m2, tloušťka vrstvy 80 mm</t>
  </si>
  <si>
    <t>113111118R00</t>
  </si>
  <si>
    <t>Odstranění podkladů nebo krytů z kameniva zpevněného cementem, v ploše jednotlivě do 50 m2, tloušťka vrstvy 180 mm</t>
  </si>
  <si>
    <t>6,75*0,2</t>
  </si>
  <si>
    <t>131201110R00</t>
  </si>
  <si>
    <t>Hloubení nezapažených jam a zářezů do 50 m3, v hornině 3, hloubení strojně</t>
  </si>
  <si>
    <t>21,5</t>
  </si>
  <si>
    <t>Odkaz na mn. položky pořadí 5 : 21,50000</t>
  </si>
  <si>
    <t>Odkaz na mn. položky pořadí 6 : 21,50000</t>
  </si>
  <si>
    <t>564861111RT4</t>
  </si>
  <si>
    <t>Podklad ze štěrkodrti s rozprostřením a zhutněním frakce 0-63 mm, tloušťka po zhutnění 200 mm</t>
  </si>
  <si>
    <t>6</t>
  </si>
  <si>
    <t>565161111R00</t>
  </si>
  <si>
    <t>Podklad z kameniva obaleného asfaltem ACP 16+ až ACP 22+, v pruhu šířky do 3 m, třídy 1, tloušťka po zhutnění 80 mm</t>
  </si>
  <si>
    <t>573111115R00</t>
  </si>
  <si>
    <t>Postřik živičný infiltrační s posypem kamenivem v množství 2,5 kg/m2</t>
  </si>
  <si>
    <t>895941311RT2</t>
  </si>
  <si>
    <t xml:space="preserve">Zřízení vpusti kanalizační uliční z betonových dílců_x000D_
 včetně dodávky dílců pro uliční vpusti TBV_x000D_
 pro typ UVB-50 </t>
  </si>
  <si>
    <t>včetně zřízení lože ze štěrkopísku,</t>
  </si>
  <si>
    <t>10</t>
  </si>
  <si>
    <t>899203111R00</t>
  </si>
  <si>
    <t>Osazení mříží litinových o hmotnost jednotlivě přes 100  do 150 kg</t>
  </si>
  <si>
    <t>včetně rámů a košů na bahno,</t>
  </si>
  <si>
    <t>plastová mříž</t>
  </si>
  <si>
    <t>831260014RAA</t>
  </si>
  <si>
    <t>Kanalizace z trub kameninových DN 150, hloubka 1,2 m</t>
  </si>
  <si>
    <t>hloubení rýh zapažených šířky do 200 cm v hornině 3, pažení a rozepření rýh příložné (pro jakoukoliv mezerovitost) včetně přepažování  a odstranění rozepření, svislé přemístění výkopku, uložení výkopku do 3 m od okraje výkopu, naložení přebytku po zásypu na dopravní prostředek, odvoz do 6 km a uložení na skládku, lože pod potrubí ze štěrkopísku fr. do 63 mm, dodávka a osazení půlených obrubníků pod potrubí, dodávka a montáž potrubí z trub kameninových ve sklonu do 20 %, dodávka a montáž kameninových tvarovek jednoosých a odbočných (1 kus/20 m potrubí), obetonování potrubí betonem prostým C -/7,5 včetně bednění, obsyp potrubí prohozenou sypaninou připravenou podél výkopu ve vzdálenosti do 3 m od jeho okraje, zásyp rýhy sypaninou z jakékoliv horniny, s uložením výkopku ve vrstvách, se zhutněním.</t>
  </si>
  <si>
    <t xml:space="preserve">přípojka UV : </t>
  </si>
  <si>
    <t>UV0 : 1,4</t>
  </si>
  <si>
    <t>UV1 : 1,6</t>
  </si>
  <si>
    <t>831260014RAC</t>
  </si>
  <si>
    <t>Kanalizace z trub kameninových DN 150, hloubka 2,0 m</t>
  </si>
  <si>
    <t>UV2 : 2</t>
  </si>
  <si>
    <t>UV3 : 2,1</t>
  </si>
  <si>
    <t>UV4 : 2,1</t>
  </si>
  <si>
    <t>UV5 : 1,8</t>
  </si>
  <si>
    <t>UV6 : 2,2</t>
  </si>
  <si>
    <t>UV7 : 2,5</t>
  </si>
  <si>
    <t>UV8 : 1,9</t>
  </si>
  <si>
    <t>UV9 : 2</t>
  </si>
  <si>
    <t>UV10 : 9,7</t>
  </si>
  <si>
    <t>28661105R</t>
  </si>
  <si>
    <t>mříž vtoková; plast; rozměr 500x500 mm; únosnost D 400 kN; únosnost 40 000 kg</t>
  </si>
  <si>
    <t>Odkaz na mn. položky pořadí 14 : 10,00000</t>
  </si>
  <si>
    <t>13,5</t>
  </si>
  <si>
    <t>998271301R00</t>
  </si>
  <si>
    <t>Přesun hmot pro kanalizace (stoky) monolitické v otevřeném výkopu</t>
  </si>
  <si>
    <t>hloubené nebo ražené monolitické  z betonu nebo železobetonu (827 2.9) včetně drobných objektů,</t>
  </si>
  <si>
    <t xml:space="preserve">9,10,11,12,13,14,17, : </t>
  </si>
  <si>
    <t>Součet: : 38,09264</t>
  </si>
  <si>
    <t>Poplatek za skládku suti-obal.kam.-asfalt do 30x30</t>
  </si>
  <si>
    <t>Odkaz na dem. hmot. položky pořadí 1 : 0,74250</t>
  </si>
  <si>
    <t>Odkaz na dem. hmot. položky pořadí 2 : 1,18800</t>
  </si>
  <si>
    <t>suť celkem : 6,78895</t>
  </si>
  <si>
    <t>Odkaz na mn. položky pořadí 20 : 1,93050*-1</t>
  </si>
  <si>
    <t xml:space="preserve">1,2,3,4, : </t>
  </si>
  <si>
    <t>Součet: : 6,78895</t>
  </si>
  <si>
    <t>Součet: : 95,04527</t>
  </si>
  <si>
    <t>111212131R00</t>
  </si>
  <si>
    <t>Odstranění nevhodných dřevin výška nad 1 m, v rovině nebo na svahu do 1:5, s odstraněním pařezu</t>
  </si>
  <si>
    <t>823-1</t>
  </si>
  <si>
    <t>o průměru kmene (krčku) do 10 cm s odklizením vytěžené dřevní hmoty na vzdálenost do 50 m, se složením na hromady, nebo s naložením na dopravní prostředek,</t>
  </si>
  <si>
    <t>4,3</t>
  </si>
  <si>
    <t>113105113R00</t>
  </si>
  <si>
    <t>Rozebrání dlažeb z lomového kamene kladených do cemntové malty se spárami zalitými cementovou maltou</t>
  </si>
  <si>
    <t>s přemístěním hmot na skládku na vzdálenost do 3 m nebo s naložením na dopravní prostředek,</t>
  </si>
  <si>
    <t>reprofilace odtokového koryta : 0,9</t>
  </si>
  <si>
    <t>120901123R00</t>
  </si>
  <si>
    <t>Bourání konstrukcí v odkopávkách a prokopávkách z betonu, železového nebo předpjatého, pneumatickým kladivem</t>
  </si>
  <si>
    <t>korytech vodotečí, melioračních kanálech s přemístěním suti na hromady na vzdálenost do 20 m nebo s naložením na dopravní prostředek,</t>
  </si>
  <si>
    <t>vybourání stáv. betonových prahů na vtoku : 0,136</t>
  </si>
  <si>
    <t>131101110R00</t>
  </si>
  <si>
    <t>Hloubení nezapažených jam a zářezů do 50 m3, v hornině 1-2, hloubení strojně</t>
  </si>
  <si>
    <t>výkopy v prostoru výtoku v hornině tř.I : 0,6</t>
  </si>
  <si>
    <t>139601102R00</t>
  </si>
  <si>
    <t>Ruční výkop jam, rýh a šachet v hornině 3</t>
  </si>
  <si>
    <t>s přehozením na vzdálenost do 5 m nebo s naložením na ruční dopravní prostředek</t>
  </si>
  <si>
    <t>základ pro zídku : (1,45+1,3)*0,15*0,8*2</t>
  </si>
  <si>
    <t>Odkaz na mn. položky pořadí 4 : 0,60000</t>
  </si>
  <si>
    <t>Odkaz na mn. položky pořadí 5 : 0,66000</t>
  </si>
  <si>
    <t>Odkaz na mn. položky pořadí 6 : 1,26000</t>
  </si>
  <si>
    <t>274313621R00</t>
  </si>
  <si>
    <t>Beton základových pasů prostý třídy C 20/25</t>
  </si>
  <si>
    <t>311211126xxx</t>
  </si>
  <si>
    <t>Zdivo nadzákladové z lomového kamene z kostek na MC 15</t>
  </si>
  <si>
    <t>neopracované pod omítku,</t>
  </si>
  <si>
    <t>výtokový objekt : 0,418</t>
  </si>
  <si>
    <t>569621116R00</t>
  </si>
  <si>
    <t>Zpevnění krajnic nebo komunikací pro pěší recyklátem asfaltovým, tloušťky 10 cm</t>
  </si>
  <si>
    <t>výtokový objekt : 1,65</t>
  </si>
  <si>
    <t>597161111R00</t>
  </si>
  <si>
    <t>Rigol dlážděný do lože z betonu prostého C -/7,5 z lomového kamene tloušťky do 250 mm</t>
  </si>
  <si>
    <t>tl. 100 mm, s vyplněním a zatřením spár cementovou maltou</t>
  </si>
  <si>
    <t>výtokový objekt : 1,54</t>
  </si>
  <si>
    <t>627452101R00</t>
  </si>
  <si>
    <t>Spárování maltou cementovou zapuštěné rovné_x000D_
 zdí z kamene, cementovou maltou</t>
  </si>
  <si>
    <t>výtokový objekt zídka z kostek : 2,1*2</t>
  </si>
  <si>
    <t>892601152R00</t>
  </si>
  <si>
    <t>Čištění kanalizace do DN 500, do 50 m</t>
  </si>
  <si>
    <t>pročištění propustku DN 400 : 8</t>
  </si>
  <si>
    <t>919441211xxx</t>
  </si>
  <si>
    <t>Čelo propustku z lomového kamene z kostek, z trub DN 300 až 500 mm</t>
  </si>
  <si>
    <t>do malty cementové, spárování zdiva maltou cementovou, římsy z betonu železového B 12,5, zřízení bednění a jeho odstranění,</t>
  </si>
  <si>
    <t>výtokový objekt : 1</t>
  </si>
  <si>
    <t>962022491R00</t>
  </si>
  <si>
    <t>Bourání zdiva nadzákladového kamenného kamenného_x000D_
 na maltu cementovou</t>
  </si>
  <si>
    <t>vybourání stáv.kamenné zídky  na vtoku  z kostky žulové 10x10x10 : 0,513</t>
  </si>
  <si>
    <t>vybourání stáv.kamenné zídky  na vtoku  z kostky žulové  velké : 0,555</t>
  </si>
  <si>
    <t>vybourání stáv.kamenných zídek  na výtoku  z kostky žulové  velké : 1,08</t>
  </si>
  <si>
    <t>979071112R00</t>
  </si>
  <si>
    <t>Očištění vybouraných dlažebních kostek velkých, s původním vyplněním spár živicí nebo cementovou maltou</t>
  </si>
  <si>
    <t>od spojovacího materiálu, s uložením očištěných kostek na skládku, s odklizením odpadových hmot na hromady a s odklizením vybouraných kostek na vzdálenost do 3 m</t>
  </si>
  <si>
    <t>2,78+5,4</t>
  </si>
  <si>
    <t>979071122R00</t>
  </si>
  <si>
    <t>Očištění vybouraných dlažebních kostek drobných, s původním vyplněním spár živicí nebo cementovou maltou</t>
  </si>
  <si>
    <t>5,13</t>
  </si>
  <si>
    <t>998271201R00</t>
  </si>
  <si>
    <t>Přesun hmot pro kanalizace (stoky) zděné v otevřeném výkopu</t>
  </si>
  <si>
    <t>hloubené nebo ražené zděné (827 2.9) včetně drobných objektů,</t>
  </si>
  <si>
    <t xml:space="preserve">9,10,11,12,13,15,16, : </t>
  </si>
  <si>
    <t>Součet: : 12,36610</t>
  </si>
  <si>
    <t>Součet: : 0,82660</t>
  </si>
  <si>
    <t>Součet: : 11,57240</t>
  </si>
  <si>
    <t>914001127R00</t>
  </si>
  <si>
    <t>210191543R00</t>
  </si>
  <si>
    <t>Montáž pilíře přípojkové skříně bez základu a zapojení vodičů</t>
  </si>
  <si>
    <t>210204123R00</t>
  </si>
  <si>
    <t xml:space="preserve">Montáž stožárové patice sklolaminátové,  </t>
  </si>
  <si>
    <t>210191514R00</t>
  </si>
  <si>
    <t>Skříň oceloplechová OHDS 1-2, OHDSS 1-2</t>
  </si>
  <si>
    <t>220110401U00</t>
  </si>
  <si>
    <t>Mtž smršť koncovka na zemní kabel</t>
  </si>
  <si>
    <t>210021055U00</t>
  </si>
  <si>
    <t>Mtž příchytka kov Sonap -40mm</t>
  </si>
  <si>
    <t>210100001R00</t>
  </si>
  <si>
    <t>Ukončení vodičů  v rozvaděči včetně zapojení a vodičové koncovky,  , průřez do 2,5 mm2</t>
  </si>
  <si>
    <t>210100151U00</t>
  </si>
  <si>
    <t>Ukončení kabelů páska žíly 4x16mm2</t>
  </si>
  <si>
    <t>210120001R00</t>
  </si>
  <si>
    <t>Montáž pojistky závitové s předním přívodem do 500 V včetně pojistkové hlavice, vložek, styčných kroužků a zapojení,  , E 27, do 25 A</t>
  </si>
  <si>
    <t>210191514U00</t>
  </si>
  <si>
    <t>Mtž skříň rozpojovací RF</t>
  </si>
  <si>
    <t>R-položka</t>
  </si>
  <si>
    <t>POL12_1</t>
  </si>
  <si>
    <t>210202111R00</t>
  </si>
  <si>
    <t>Montáž svítidla veřejného osvětlení, na výložník</t>
  </si>
  <si>
    <t>210204011RS2</t>
  </si>
  <si>
    <t>Montáž stožáru veřejného osvětlení uličního, ocelového, délky do 12 m, včetně nákladů na autojeřáb</t>
  </si>
  <si>
    <t>Montáž stožárů, jejich rozvoz po trase, postavení, vyrovnání a definitivní zajištění v základu.</t>
  </si>
  <si>
    <t>210204103RS2</t>
  </si>
  <si>
    <t>Montáž ocelového výložníku jednoramenného, na ocelový sloup, hmotnost výložníku do 35 kg, včetně nákladů na montážní plošinu</t>
  </si>
  <si>
    <t>Montáž výložníku, jejich rozvoz po trase, postavení, vyrovnání a definitivní zajištění v poloze.</t>
  </si>
  <si>
    <t>210204201R00</t>
  </si>
  <si>
    <t>Montáž stožárové elektrovýzbroje pro 1 okruh</t>
  </si>
  <si>
    <t>Montáž stožárové rozvodnice, montáže kabelu mezi rozvodnicí a vlastním svítidlem včetně jeho ukončení a zapojení v rozvodnici. U stožárů typu Ž je v položce zakalkulováno i zapojení dotykové spojky.</t>
  </si>
  <si>
    <t>210204202R00</t>
  </si>
  <si>
    <t>Montáž stožárové elektrovýzbroje pro 2 okruhy</t>
  </si>
  <si>
    <t>210220022R00</t>
  </si>
  <si>
    <t xml:space="preserve">Montáž uzemňovacího vedení v zemi, včetně svorek, propojení a izolace spojů, z drátů ocelových pozinkovaných  (FeZn), průměru do 10 mm,  </t>
  </si>
  <si>
    <t>včetně montáže svorek spojovacích, odbočných, upevňovacích a spojovacího materiálu.</t>
  </si>
  <si>
    <t>210220301R00</t>
  </si>
  <si>
    <t>Montáž svorky hromosvodové do dvou šroubů</t>
  </si>
  <si>
    <t>210270801R00</t>
  </si>
  <si>
    <t>Štítek kabelový označ.-PVC 4x8cm/15-20 znaků/</t>
  </si>
  <si>
    <t>RTS 13/ I</t>
  </si>
  <si>
    <t>210800529R00</t>
  </si>
  <si>
    <t xml:space="preserve">Montáž vodiče H07V-U (CY), 16 mm2, uloženého volně,  </t>
  </si>
  <si>
    <t>210810005R00</t>
  </si>
  <si>
    <t>Montáž kabelu CYKY 750 V, 3 x 1,5 mm2, volně uloženého</t>
  </si>
  <si>
    <t>210810014R00</t>
  </si>
  <si>
    <t>Montáž kabelu CYKY 750 V, 4 x 16 mm2, volně uloženého</t>
  </si>
  <si>
    <t>210950201R00</t>
  </si>
  <si>
    <t xml:space="preserve">Vodiče, šňůry a kabely hliníkové příplatek na zatahování kabelů do tvárnicových tras s komorami nebo do kolektorů, váha kabelu do, 0,75 kg,  </t>
  </si>
  <si>
    <t>740991200R00x</t>
  </si>
  <si>
    <t>Revize (elektropráce od 100 tis do 500tis Kč)</t>
  </si>
  <si>
    <t>kompl.</t>
  </si>
  <si>
    <t>460010024RT3</t>
  </si>
  <si>
    <t>Vytýčení kabelové trasy v zastavěném prostoru, délka trasy do 1000 m</t>
  </si>
  <si>
    <t>km</t>
  </si>
  <si>
    <t>460030011RT2</t>
  </si>
  <si>
    <t>Sejmutí drnu, z ploch středně zatravněných</t>
  </si>
  <si>
    <t>460030021RT1</t>
  </si>
  <si>
    <t>Odstranění dřevit. porostu - měkký, středně hustý, z plochy do 5 m2</t>
  </si>
  <si>
    <t>460030061R00</t>
  </si>
  <si>
    <t>Kladení dlažby do lože z písku</t>
  </si>
  <si>
    <t>460030061RT1</t>
  </si>
  <si>
    <t>Kladení dlažby do lože z písku, včetně dodávky dlaždic HBB 30/30/4</t>
  </si>
  <si>
    <t>460030071RT3</t>
  </si>
  <si>
    <t>Bourání živičných povrchů tl. vrstvy do 5 cm, v ploše nad 10 m2</t>
  </si>
  <si>
    <t>460030081RT1</t>
  </si>
  <si>
    <t>Řezání spáry v asfaltu nebo betonu, v tloušťce vrstvy do 5 cm</t>
  </si>
  <si>
    <t>460030172U00</t>
  </si>
  <si>
    <t>Odstranění krytu ze živice -10cm</t>
  </si>
  <si>
    <t>460030182U00</t>
  </si>
  <si>
    <t>Odstranění podklad betonový -15cm</t>
  </si>
  <si>
    <t>460050703RT1</t>
  </si>
  <si>
    <t>Jáma do 2 m3 pro stožár veřejného osvětlení, hor.3, ruční výkop jámy</t>
  </si>
  <si>
    <t>460100044R00</t>
  </si>
  <si>
    <t>Pouzdrový základ "Zelený utopenec" 800x800, v.675</t>
  </si>
  <si>
    <t>460110001R00</t>
  </si>
  <si>
    <t>Sonda pro vyhledání kabelů - výkop</t>
  </si>
  <si>
    <t>460110101R00</t>
  </si>
  <si>
    <t>Sonda pro vyhledání kabelů - zához</t>
  </si>
  <si>
    <t>460120002RT1</t>
  </si>
  <si>
    <t>Zához jámy, hornina třídy 3 - 4, upěchování a úprava povrchu</t>
  </si>
  <si>
    <t>460120082RT2</t>
  </si>
  <si>
    <t>Násyp zeminy, hornina třídy 3-4, složení, rozprost. a udusání ručním pěchem</t>
  </si>
  <si>
    <t>460200143RT2</t>
  </si>
  <si>
    <t>Výkop kabelové rýhy 35/60 cm  hor.3, ruční výkop rýhy</t>
  </si>
  <si>
    <t>460420018RT1</t>
  </si>
  <si>
    <t>Zřízení kabelového lože v rýze š.do 35 cm z písku, tloušťka vrstvy 15 cm</t>
  </si>
  <si>
    <t>460470011U00</t>
  </si>
  <si>
    <t>Zajištění kabelů při křížení</t>
  </si>
  <si>
    <t>460470012U00</t>
  </si>
  <si>
    <t>Zajištění kabelů při jejich souběhu</t>
  </si>
  <si>
    <t>460490012RT1</t>
  </si>
  <si>
    <t>Fólie výstražná z PVC, šířka 33 cm, fólie PVC šířka 33 cm</t>
  </si>
  <si>
    <t>460510021RT2</t>
  </si>
  <si>
    <t>Kabelový prostup z plast.trub, DN do 10,5 cm, včetně dodávky trub DN 110</t>
  </si>
  <si>
    <t>460510031R00</t>
  </si>
  <si>
    <t>Kabelový prostup z plastových trub, D 110/6,3 mm</t>
  </si>
  <si>
    <t>460560143RT1</t>
  </si>
  <si>
    <t>Zához rýhy 35/60 cm, hornina třídy 3, ruční zához rýhy</t>
  </si>
  <si>
    <t>460600001RT8</t>
  </si>
  <si>
    <t>Naložení a odvoz zeminy, odvoz na vzdálenost 10000 m</t>
  </si>
  <si>
    <t>460600002R00</t>
  </si>
  <si>
    <t>Příplatek za odvoz za každých dalších 1000 m</t>
  </si>
  <si>
    <t>Odkaz na mn. položky pořadí 48 : 30,00000</t>
  </si>
  <si>
    <t>199000005R00</t>
  </si>
  <si>
    <t>Poplatky za skládku zeminy 1- 4</t>
  </si>
  <si>
    <t>460620006RT1</t>
  </si>
  <si>
    <t>Osetí povrchu trávou, včetně dodávky osiva</t>
  </si>
  <si>
    <t>460620011RT1</t>
  </si>
  <si>
    <t>Provizorní úprava terénu v přírodní hornině 1, ruční vyrovnání a zhutnění</t>
  </si>
  <si>
    <t>572942112R00</t>
  </si>
  <si>
    <t>Vyspravení krytu po překopech pro inženýrské sítě litým asfaltem, po zhutnění tloušťky přes  40 do  60 mm</t>
  </si>
  <si>
    <t>578142121R00</t>
  </si>
  <si>
    <t>Litý asfalt z kameniva v pruhu šířky přes 3 m, jemnozrnný, tloušťky 40 mm</t>
  </si>
  <si>
    <t>z kameniva těženého nebo drceného s rozprostřením</t>
  </si>
  <si>
    <t>578901111R00</t>
  </si>
  <si>
    <t>Zdrsňovací posyp litého asfaltu v množství 4 kg/m2</t>
  </si>
  <si>
    <t>z kameniva drobného drceného obaleného asfaltem se zaválcováním a odstraněním přebytečného materiálu s povrchu</t>
  </si>
  <si>
    <t>460650012RT2</t>
  </si>
  <si>
    <t>Podkladová vrstva ze štěrkodrtě tl.8 cm, ze štěrkodrti  tl. 8 cm</t>
  </si>
  <si>
    <t>460650016RT1</t>
  </si>
  <si>
    <t>Podkladová vrstva z betonu, z betonu prostého C -/7,5</t>
  </si>
  <si>
    <t>Pol__0001</t>
  </si>
  <si>
    <t>Uliční stožár typ JB 8 pozinkovaný s termoplastickou manžetou, provedení Brno, výrobce TL systém</t>
  </si>
  <si>
    <t>Pol__0002</t>
  </si>
  <si>
    <t>Led Svítidlo Jipol NITECO GUIDA S - G7H-WA9 59 W</t>
  </si>
  <si>
    <t>Pol__0003</t>
  </si>
  <si>
    <t>Výložník V 76-100060-1-5, výrobce TL systém</t>
  </si>
  <si>
    <t>Pol__0004</t>
  </si>
  <si>
    <t>Výložník V 76-150060-1-5, výrobce TL systém</t>
  </si>
  <si>
    <t>Pol__0005</t>
  </si>
  <si>
    <t>Kabel CYKY 4Bx16 mm</t>
  </si>
  <si>
    <t>Pol__0006</t>
  </si>
  <si>
    <t>Kabel CYKY 3Jx1,5 mm</t>
  </si>
  <si>
    <t>Pol__0007</t>
  </si>
  <si>
    <t>Folie červená šířky 350 mm</t>
  </si>
  <si>
    <t>Pol__0008</t>
  </si>
  <si>
    <t>Uzemňovací drát FeZn průměr 10 mm (10 smotků)</t>
  </si>
  <si>
    <t>Pol__0009</t>
  </si>
  <si>
    <t>Svorkovnice GURO EKM 2035 2D2</t>
  </si>
  <si>
    <t>Pol__0010</t>
  </si>
  <si>
    <t>Pojistková hlavice E27</t>
  </si>
  <si>
    <t>Pol__0011</t>
  </si>
  <si>
    <t>Pojistkový dotek 10A, E27</t>
  </si>
  <si>
    <t>Pol__0012</t>
  </si>
  <si>
    <t>Pojistková patrona 10A, E27</t>
  </si>
  <si>
    <t>Pol__0013</t>
  </si>
  <si>
    <t>Bužírka smrštovací 12,7/6,4 žl/zel</t>
  </si>
  <si>
    <t>Pol__0014</t>
  </si>
  <si>
    <t>Vodič CY 16 mm2, žl/zel</t>
  </si>
  <si>
    <t>Pol__0015</t>
  </si>
  <si>
    <t>Svorka SS</t>
  </si>
  <si>
    <t>Pol__0016</t>
  </si>
  <si>
    <t>Svorka SP</t>
  </si>
  <si>
    <t>Pol__0017</t>
  </si>
  <si>
    <t>Rozpínací skříň RF 5:4 zámek, typ Brno, výrobce ESTA Ivančice</t>
  </si>
  <si>
    <t>Pol__0018</t>
  </si>
  <si>
    <t>Rozpínací skříň RF 6:4 zámek, typ Brno, výrobce ESTA Ivančice</t>
  </si>
  <si>
    <t>Pol__0019</t>
  </si>
  <si>
    <t>Pojistka nožová NH 000 25A</t>
  </si>
  <si>
    <t>Pol__0020</t>
  </si>
  <si>
    <t>Zkratová vložka ZP 000 160A</t>
  </si>
  <si>
    <t>Pol__0021</t>
  </si>
  <si>
    <t>Příchytka SONAP 11-18</t>
  </si>
  <si>
    <t>Pol__0022</t>
  </si>
  <si>
    <t>Kabelový štítek</t>
  </si>
  <si>
    <t>Pol__0023</t>
  </si>
  <si>
    <t>Hlava kabelova, rozdělovací, smrštovací EN 4-1 4-50</t>
  </si>
  <si>
    <t>Pol__0024</t>
  </si>
  <si>
    <t>Chránička Kopoflex 63/52 mm</t>
  </si>
  <si>
    <t>Pol__0025</t>
  </si>
  <si>
    <t>Chránička Kopoflex 110/94 mm</t>
  </si>
  <si>
    <t>Odkaz na mn. položky pořadí 50 : 3,00000</t>
  </si>
  <si>
    <t>ornice : (683,6+317,3)*0,15</t>
  </si>
  <si>
    <t>Odkaz na mn. položky pořadí 1 : 150,13500</t>
  </si>
  <si>
    <t>180402111R00</t>
  </si>
  <si>
    <t>Založení trávníku parkový trávník, výsevem, v rovině nebo na svahu do 1:5</t>
  </si>
  <si>
    <t>na půdě předem připravené s pokosením, naložením, odvozem odpadu do 20 km a se složením,</t>
  </si>
  <si>
    <t>683,6</t>
  </si>
  <si>
    <t>180402112R00</t>
  </si>
  <si>
    <t>Založení trávníku parkový trávník, výsevem, na svahu přes 1:5 do 1:2</t>
  </si>
  <si>
    <t>317,3</t>
  </si>
  <si>
    <t>181201101R00</t>
  </si>
  <si>
    <t>Úprava pláně v násypech v hornině 1 až 4, bez zhutnění</t>
  </si>
  <si>
    <t>683,6+317,3</t>
  </si>
  <si>
    <t>181301112R00</t>
  </si>
  <si>
    <t>Rozprostření a urovnání ornice v rovině v souvislé ploše přes 500 m2, tloušťka vrstvy přes 100 do 150 mm</t>
  </si>
  <si>
    <t>s případným nutným přemístěním hromad nebo dočasných skládek na místo potřeby ze vzdálenosti do 30 m, v rovině nebo ve svahu do 1 : 5,</t>
  </si>
  <si>
    <t>182301122R00</t>
  </si>
  <si>
    <t>Rozprostření a urovnání ornice ve svahu v souvislé ploše do 500 m2, tloušťka vrstvy přes 100 do 150 mm</t>
  </si>
  <si>
    <t>s případným nutným přemístěním hromad nebo dočasných skládek na místo potřeby ze vzdálenosti do 30 m, ve svahu sklonu přes 1 : 5,</t>
  </si>
  <si>
    <t>00572472R</t>
  </si>
  <si>
    <t>směs travní luční, dlouhodobá</t>
  </si>
  <si>
    <t>683*0,02</t>
  </si>
  <si>
    <t>317,3*0,02</t>
  </si>
  <si>
    <t>998231311R00</t>
  </si>
  <si>
    <t>Přesun hmot pro krajinářské a sadovnické úpravy přesun hmot pro sadovnické a krajinářské úpravy do 5000 m vodorovně, bez svislého přesunu</t>
  </si>
  <si>
    <t xml:space="preserve">8, : </t>
  </si>
  <si>
    <t>Součet: : 0,02201</t>
  </si>
  <si>
    <t>183101215R00</t>
  </si>
  <si>
    <t>Hloubení jamek s výměnou půdy na 50 % v rovině objem přes 0,125 do 0,4 m3</t>
  </si>
  <si>
    <t>pro vysazování rostlin v hornině 1 až 4 s výměnou půdy na 50%, s případným naložením přebytečných výkopků na dopravní prostředek, s odvozem na vzdálenost do 20 km a se složením,</t>
  </si>
  <si>
    <t>183102215R00</t>
  </si>
  <si>
    <t>Hloubení jamek s výměnou půdy na 50 %, svah do 1:2 objem přes 0,125 do 0,4 m3</t>
  </si>
  <si>
    <t>64</t>
  </si>
  <si>
    <t>183205131R00</t>
  </si>
  <si>
    <t xml:space="preserve">Založení záhonu na svahu přes 1:5 do 1:2, hornina třídy 1 - 2 ,  </t>
  </si>
  <si>
    <t>pro vysazování rostlin s urovnáním a s případným naložením odpadu na dopravní prostředek, s odvozem na vzdálenost do 20 km a se složením,</t>
  </si>
  <si>
    <t>Včetně jednoho obdělání půdy nakopáním, frézováním nebo rytím.</t>
  </si>
  <si>
    <t>vytvoření závlahové misky : 1*67</t>
  </si>
  <si>
    <t>183403114R00</t>
  </si>
  <si>
    <t>Obdělávání půdy kultivátorováním, v rovině nebo na svahu 1:5</t>
  </si>
  <si>
    <t>2x : 683,6</t>
  </si>
  <si>
    <t>183403115R00</t>
  </si>
  <si>
    <t>Obdělávání půdy kultivátorováním, na svahu přes 1:5 do 1:2</t>
  </si>
  <si>
    <t>2x : 317,3</t>
  </si>
  <si>
    <t>183403153R00</t>
  </si>
  <si>
    <t>Obdělávání půdy hrabáním, v rovině nebo na svahu 1:5</t>
  </si>
  <si>
    <t>Odkaz na mn. položky pořadí 4 : 1367,20000</t>
  </si>
  <si>
    <t>183403253R00</t>
  </si>
  <si>
    <t>Obdělávání půdy hrabáním, na svahu přes 1:5 do 1:2</t>
  </si>
  <si>
    <t>Odkaz na mn. položky pořadí 5 : 634,60000</t>
  </si>
  <si>
    <t>184102114R00</t>
  </si>
  <si>
    <t xml:space="preserve">Výsadba dřevin s balem průměr přes 400 do 500 mm, v rovině nebo na svahu do 1:5,  </t>
  </si>
  <si>
    <t>do předem vyhloubené jamky se zalitím,</t>
  </si>
  <si>
    <t>184102124R00</t>
  </si>
  <si>
    <t xml:space="preserve">Výsadba dřevin s balem průměr přes 400 do 500 mm, na svahu přes 1:5 do 1:2,  </t>
  </si>
  <si>
    <t>184202112R00</t>
  </si>
  <si>
    <t>Ukotvení dřevin průměr do 100 mm, délka do 3 m</t>
  </si>
  <si>
    <t>třemi a více kůly, s ochranou proti poškození v místě vzepření, (příloha č. 8) při  průměru kůlů do 10 cm,</t>
  </si>
  <si>
    <t>1 kůl na šikmo pyramidy : 3</t>
  </si>
  <si>
    <t>3 kůly alejové stromy : 3*64</t>
  </si>
  <si>
    <t>184921094R00</t>
  </si>
  <si>
    <t>Mulčování tloušťka přes 50 do 100 mm, na svahu přes 1:5 do 1:2</t>
  </si>
  <si>
    <t>vysazených rostlin s případným naložením odpadu na dopravní prostředek, s odvezením do 20 km a se složením,</t>
  </si>
  <si>
    <t>1*67</t>
  </si>
  <si>
    <t>185803211R00</t>
  </si>
  <si>
    <t>Uválcování trávníku uválcování trávníku v rovině nebo na svahu do 1:5</t>
  </si>
  <si>
    <t>185804311R00</t>
  </si>
  <si>
    <t xml:space="preserve">Zalití rostlin vodou plocha do 20 m2,  </t>
  </si>
  <si>
    <t>100*67/1000</t>
  </si>
  <si>
    <t>184804112xxx</t>
  </si>
  <si>
    <t>Ochrana rostlin před mrazem Ochrana dřevin jutou</t>
  </si>
  <si>
    <t>0265031xxx</t>
  </si>
  <si>
    <t>Prunus Unimeko</t>
  </si>
  <si>
    <t>obvod kmene 14-16 cm, výška nasazení koruny 2,2 m : 30</t>
  </si>
  <si>
    <t>0265032xxx</t>
  </si>
  <si>
    <t>Dub letní - Quercus robur</t>
  </si>
  <si>
    <t>výška 150-172 cm, zavětvené do země : 1</t>
  </si>
  <si>
    <t>026503xxx</t>
  </si>
  <si>
    <t>Prunus avium Plena</t>
  </si>
  <si>
    <t>obvod kmene 14-16 cm, výška nasazení koruny 2,2 m : 34</t>
  </si>
  <si>
    <t>0266210xxx</t>
  </si>
  <si>
    <t>Nutkacypřiš Leylandův - Cupressocyparis leylandii</t>
  </si>
  <si>
    <t>výška 150-172 cm, zavětvené do země : 2</t>
  </si>
  <si>
    <t>10001</t>
  </si>
  <si>
    <t>Vyvazovací páska</t>
  </si>
  <si>
    <t>10002</t>
  </si>
  <si>
    <t>Přířky - alejový strom</t>
  </si>
  <si>
    <t>10371510R</t>
  </si>
  <si>
    <t>substrát zahradnický; balení PE po 75 litech</t>
  </si>
  <si>
    <t>10*67/70</t>
  </si>
  <si>
    <t>10391500R</t>
  </si>
  <si>
    <t>kůra mulčovací; balení PE po 70 litrech</t>
  </si>
  <si>
    <t>100*67/70</t>
  </si>
  <si>
    <t>608500161R</t>
  </si>
  <si>
    <t>kůl vyvazovací l = 250,0 cm; průměr 70 mm; impregnace; jeden konec fazeta; druhý konec špice</t>
  </si>
  <si>
    <t>Odkaz na mn. položky pořadí 10 : 195,00000</t>
  </si>
  <si>
    <t>67390522R</t>
  </si>
  <si>
    <t>geotextilie PP, PES; funkce drenážní, separační, ochranná, výztužná, filtrační; plošná hmotnost 150 g/m2; tl. při 2 kPa 2,10 mm</t>
  </si>
  <si>
    <t>1,2*64</t>
  </si>
  <si>
    <t xml:space="preserve">10,14,15,16,17,18,19,20,21,22,23,24, : </t>
  </si>
  <si>
    <t>Součet: : 6,03811</t>
  </si>
  <si>
    <t>005111020R</t>
  </si>
  <si>
    <t>Vytyčení stavby</t>
  </si>
  <si>
    <t>Soubor</t>
  </si>
  <si>
    <t>VRN</t>
  </si>
  <si>
    <t>POL99_8</t>
  </si>
  <si>
    <t>Vyhotovení protokolu o vytyčení stavby se seznamem souřadnic vytyčených bodů a jejich polohopisnými (S-JTSK) a výškopisnými (Bpv) hodnotami.</t>
  </si>
  <si>
    <t>005111021R</t>
  </si>
  <si>
    <t>Vytyčení inženýrských sítí</t>
  </si>
  <si>
    <t>Zaměření a vytýčení stávajících inženýrských sítí v místě stavby z hlediska jejich ochrany při provádění stavby.</t>
  </si>
  <si>
    <t>005121 R</t>
  </si>
  <si>
    <t>Zařízení staveniště</t>
  </si>
  <si>
    <t>Veškeré náklady spojené s vybudováním, provozem a odstraněním zařízení staveniště.</t>
  </si>
  <si>
    <t>005124010R</t>
  </si>
  <si>
    <t>Koordinační činnost</t>
  </si>
  <si>
    <t>Koordinace stavebních a technologických dodávek stavby.</t>
  </si>
  <si>
    <t>005122 R</t>
  </si>
  <si>
    <t>Provozní vlivy</t>
  </si>
  <si>
    <t>Náklady na ztížené podmínky provádění tam, kde jsou stavební práce zcela nebo zčásti omezovány provozem jiných osob. Jde zejména o zvýšené náklady související s omezením provozem v areálu objednatele nebo o náklady v důsledku nezbytného respektování stávající dopravy ovlivňující stavební práce.</t>
  </si>
  <si>
    <t>Projednání a zajištění přístupových tras na staveniště</t>
  </si>
  <si>
    <t>005211030R</t>
  </si>
  <si>
    <t xml:space="preserve">Dočasná dopravní opatření </t>
  </si>
  <si>
    <t>Náklady na vyhotovení návrhu dočasného dopravního značení, jeho projednání s dotčenými orgány a organizacemi, dodání dopravních značek a světelné signalizace, jejich rozmístění a přemísťování a jejich údržba v průběhu výstavby včetně následného odstranění po ukončení stavebních prací.</t>
  </si>
  <si>
    <t>005211080R</t>
  </si>
  <si>
    <t xml:space="preserve">Bezpečnostní a hygienická opatření na staveništi </t>
  </si>
  <si>
    <t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t>
  </si>
  <si>
    <t>005241010R</t>
  </si>
  <si>
    <t xml:space="preserve">Dokumentace skutečného provedení </t>
  </si>
  <si>
    <t>Náklady na vyhotovení dokumentace skutečného provedení stavby a její předání objednateli v požadované formě a požadovaném počtu.</t>
  </si>
  <si>
    <t>005241020R</t>
  </si>
  <si>
    <t xml:space="preserve">Geodetické zaměření skutečného provedení  </t>
  </si>
  <si>
    <t>Náklady na provedení skutečného zaměření stavby v rozsahu nezbytném pro zápis změny do katastru nemovitostí.</t>
  </si>
  <si>
    <t>Geodetické zaměření rohů stavby, stabilizace bodů a sestavení laviček.</t>
  </si>
  <si>
    <t>Očíslování stožárů veřejného osvětlení</t>
  </si>
  <si>
    <t>Poplatek za skládku zeminy 1-4</t>
  </si>
  <si>
    <t xml:space="preserve">Příplatek za přemístění  výkopku z horniny 1-4 za další km -5x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</si>
</sst>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4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6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20" fillId="0" borderId="0" xfId="0" applyNumberFormat="1" applyFont="1" applyAlignment="1">
      <alignment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9" fontId="16" fillId="0" borderId="43" xfId="0" applyNumberFormat="1" applyFont="1" applyBorder="1" applyAlignment="1">
      <alignment horizontal="left" vertical="top" wrapText="1"/>
    </xf>
    <xf numFmtId="49" fontId="16" fillId="0" borderId="0" xfId="0" applyNumberFormat="1" applyFont="1" applyAlignment="1">
      <alignment horizontal="left" vertical="top" wrapText="1"/>
    </xf>
    <xf numFmtId="49" fontId="16" fillId="0" borderId="0" xfId="0" applyNumberFormat="1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vertical="top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0" fontId="8" fillId="0" borderId="18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6" fillId="0" borderId="18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19" fillId="0" borderId="18" xfId="0" applyNumberFormat="1" applyFont="1" applyBorder="1" applyAlignment="1">
      <alignment horizontal="left" vertical="top" wrapText="1"/>
    </xf>
    <xf numFmtId="0" fontId="19" fillId="0" borderId="18" xfId="0" applyNumberFormat="1" applyFont="1" applyBorder="1" applyAlignment="1">
      <alignment vertical="top" wrapText="1"/>
    </xf>
    <xf numFmtId="0" fontId="19" fillId="0" borderId="0" xfId="0" applyNumberFormat="1" applyFont="1" applyBorder="1" applyAlignment="1">
      <alignment horizontal="left" vertical="top" wrapText="1"/>
    </xf>
    <xf numFmtId="0" fontId="19" fillId="0" borderId="0" xfId="0" applyNumberFormat="1" applyFont="1" applyBorder="1" applyAlignment="1">
      <alignment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196" t="s">
        <v>39</v>
      </c>
      <c r="B2" s="196"/>
      <c r="C2" s="196"/>
      <c r="D2" s="196"/>
      <c r="E2" s="196"/>
      <c r="F2" s="196"/>
      <c r="G2" s="196"/>
    </row>
  </sheetData>
  <sheetProtection algorithmName="SHA-512" hashValue="dX7g0NJbGoSAUG35PAgEqjvrb7+fWfdEsqsCgL2SWnIK36RhS3CD56NNPhQgd6YlOfprVnRomoVzxxL3/uVvrA==" saltValue="+APOtR85tJVwMQ3dzaP+zA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0C003-5D03-485A-A749-C9C7EF4B4BC6}">
  <sheetPr>
    <outlinePr summaryBelow="0"/>
  </sheetPr>
  <dimension ref="A1:BH5000"/>
  <sheetViews>
    <sheetView workbookViewId="0">
      <pane ySplit="7" topLeftCell="A59" activePane="bottomLeft" state="frozen"/>
      <selection pane="bottomLeft" activeCell="F74" sqref="F74"/>
    </sheetView>
  </sheetViews>
  <sheetFormatPr defaultRowHeight="12.75" outlineLevelRow="1" x14ac:dyDescent="0.2"/>
  <cols>
    <col min="1" max="1" width="3.42578125" customWidth="1"/>
    <col min="2" max="2" width="12.5703125" style="121" customWidth="1"/>
    <col min="3" max="3" width="63.28515625" style="12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5" t="s">
        <v>122</v>
      </c>
      <c r="B1" s="255"/>
      <c r="C1" s="255"/>
      <c r="D1" s="255"/>
      <c r="E1" s="255"/>
      <c r="F1" s="255"/>
      <c r="G1" s="255"/>
      <c r="AG1" t="s">
        <v>123</v>
      </c>
    </row>
    <row r="2" spans="1:60" ht="24.95" customHeight="1" x14ac:dyDescent="0.2">
      <c r="A2" s="139" t="s">
        <v>7</v>
      </c>
      <c r="B2" s="49" t="s">
        <v>44</v>
      </c>
      <c r="C2" s="256" t="s">
        <v>45</v>
      </c>
      <c r="D2" s="257"/>
      <c r="E2" s="257"/>
      <c r="F2" s="257"/>
      <c r="G2" s="258"/>
      <c r="AG2" t="s">
        <v>124</v>
      </c>
    </row>
    <row r="3" spans="1:60" ht="24.95" customHeight="1" x14ac:dyDescent="0.2">
      <c r="A3" s="139" t="s">
        <v>8</v>
      </c>
      <c r="B3" s="49" t="s">
        <v>69</v>
      </c>
      <c r="C3" s="256" t="s">
        <v>70</v>
      </c>
      <c r="D3" s="257"/>
      <c r="E3" s="257"/>
      <c r="F3" s="257"/>
      <c r="G3" s="258"/>
      <c r="AC3" s="121" t="s">
        <v>124</v>
      </c>
      <c r="AG3" t="s">
        <v>125</v>
      </c>
    </row>
    <row r="4" spans="1:60" ht="24.95" customHeight="1" x14ac:dyDescent="0.2">
      <c r="A4" s="140" t="s">
        <v>9</v>
      </c>
      <c r="B4" s="141" t="s">
        <v>56</v>
      </c>
      <c r="C4" s="259" t="s">
        <v>71</v>
      </c>
      <c r="D4" s="260"/>
      <c r="E4" s="260"/>
      <c r="F4" s="260"/>
      <c r="G4" s="261"/>
      <c r="AG4" t="s">
        <v>126</v>
      </c>
    </row>
    <row r="5" spans="1:60" x14ac:dyDescent="0.2">
      <c r="D5" s="10"/>
    </row>
    <row r="6" spans="1:60" ht="38.25" x14ac:dyDescent="0.2">
      <c r="A6" s="143" t="s">
        <v>127</v>
      </c>
      <c r="B6" s="145" t="s">
        <v>128</v>
      </c>
      <c r="C6" s="145" t="s">
        <v>129</v>
      </c>
      <c r="D6" s="144" t="s">
        <v>130</v>
      </c>
      <c r="E6" s="143" t="s">
        <v>131</v>
      </c>
      <c r="F6" s="142" t="s">
        <v>132</v>
      </c>
      <c r="G6" s="143" t="s">
        <v>29</v>
      </c>
      <c r="H6" s="146" t="s">
        <v>30</v>
      </c>
      <c r="I6" s="146" t="s">
        <v>133</v>
      </c>
      <c r="J6" s="146" t="s">
        <v>31</v>
      </c>
      <c r="K6" s="146" t="s">
        <v>134</v>
      </c>
      <c r="L6" s="146" t="s">
        <v>135</v>
      </c>
      <c r="M6" s="146" t="s">
        <v>136</v>
      </c>
      <c r="N6" s="146" t="s">
        <v>137</v>
      </c>
      <c r="O6" s="146" t="s">
        <v>138</v>
      </c>
      <c r="P6" s="146" t="s">
        <v>139</v>
      </c>
      <c r="Q6" s="146" t="s">
        <v>140</v>
      </c>
      <c r="R6" s="146" t="s">
        <v>141</v>
      </c>
      <c r="S6" s="146" t="s">
        <v>142</v>
      </c>
      <c r="T6" s="146" t="s">
        <v>143</v>
      </c>
      <c r="U6" s="146" t="s">
        <v>144</v>
      </c>
      <c r="V6" s="146" t="s">
        <v>145</v>
      </c>
      <c r="W6" s="146" t="s">
        <v>146</v>
      </c>
      <c r="X6" s="146" t="s">
        <v>147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">
      <c r="A8" s="162" t="s">
        <v>148</v>
      </c>
      <c r="B8" s="163" t="s">
        <v>97</v>
      </c>
      <c r="C8" s="177" t="s">
        <v>98</v>
      </c>
      <c r="D8" s="164"/>
      <c r="E8" s="165"/>
      <c r="F8" s="166"/>
      <c r="G8" s="166">
        <f>SUMIF(AG9:AG9,"&lt;&gt;NOR",G9:G9)</f>
        <v>0</v>
      </c>
      <c r="H8" s="166"/>
      <c r="I8" s="166">
        <f>SUM(I9:I9)</f>
        <v>0</v>
      </c>
      <c r="J8" s="166"/>
      <c r="K8" s="166">
        <f>SUM(K9:K9)</f>
        <v>0</v>
      </c>
      <c r="L8" s="166"/>
      <c r="M8" s="166">
        <f>SUM(M9:M9)</f>
        <v>0</v>
      </c>
      <c r="N8" s="166"/>
      <c r="O8" s="166">
        <f>SUM(O9:O9)</f>
        <v>0</v>
      </c>
      <c r="P8" s="166"/>
      <c r="Q8" s="166">
        <f>SUM(Q9:Q9)</f>
        <v>0</v>
      </c>
      <c r="R8" s="166"/>
      <c r="S8" s="166"/>
      <c r="T8" s="167"/>
      <c r="U8" s="161"/>
      <c r="V8" s="161">
        <f>SUM(V9:V9)</f>
        <v>4</v>
      </c>
      <c r="W8" s="161"/>
      <c r="X8" s="161"/>
      <c r="AG8" t="s">
        <v>149</v>
      </c>
    </row>
    <row r="9" spans="1:60" outlineLevel="1" x14ac:dyDescent="0.2">
      <c r="A9" s="184">
        <v>1</v>
      </c>
      <c r="B9" s="185" t="s">
        <v>895</v>
      </c>
      <c r="C9" s="191" t="s">
        <v>1201</v>
      </c>
      <c r="D9" s="186" t="s">
        <v>434</v>
      </c>
      <c r="E9" s="187">
        <v>20</v>
      </c>
      <c r="F9" s="188"/>
      <c r="G9" s="189">
        <f>ROUND(E9*F9,2)</f>
        <v>0</v>
      </c>
      <c r="H9" s="188"/>
      <c r="I9" s="189">
        <f>ROUND(E9*H9,2)</f>
        <v>0</v>
      </c>
      <c r="J9" s="188"/>
      <c r="K9" s="189">
        <f>ROUND(E9*J9,2)</f>
        <v>0</v>
      </c>
      <c r="L9" s="189">
        <v>21</v>
      </c>
      <c r="M9" s="189">
        <f>G9*(1+L9/100)</f>
        <v>0</v>
      </c>
      <c r="N9" s="189">
        <v>0</v>
      </c>
      <c r="O9" s="189">
        <f>ROUND(E9*N9,2)</f>
        <v>0</v>
      </c>
      <c r="P9" s="189">
        <v>0</v>
      </c>
      <c r="Q9" s="189">
        <f>ROUND(E9*P9,2)</f>
        <v>0</v>
      </c>
      <c r="R9" s="189" t="s">
        <v>153</v>
      </c>
      <c r="S9" s="189" t="s">
        <v>154</v>
      </c>
      <c r="T9" s="190" t="s">
        <v>155</v>
      </c>
      <c r="U9" s="156">
        <v>0.2</v>
      </c>
      <c r="V9" s="156">
        <f>ROUND(E9*U9,2)</f>
        <v>4</v>
      </c>
      <c r="W9" s="156"/>
      <c r="X9" s="156" t="s">
        <v>156</v>
      </c>
      <c r="Y9" s="147"/>
      <c r="Z9" s="147"/>
      <c r="AA9" s="147"/>
      <c r="AB9" s="147"/>
      <c r="AC9" s="147"/>
      <c r="AD9" s="147"/>
      <c r="AE9" s="147"/>
      <c r="AF9" s="147"/>
      <c r="AG9" s="147" t="s">
        <v>751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x14ac:dyDescent="0.2">
      <c r="A10" s="162" t="s">
        <v>148</v>
      </c>
      <c r="B10" s="163" t="s">
        <v>113</v>
      </c>
      <c r="C10" s="177" t="s">
        <v>114</v>
      </c>
      <c r="D10" s="164"/>
      <c r="E10" s="165"/>
      <c r="F10" s="166"/>
      <c r="G10" s="166">
        <f>SUMIF(AG11:AG13,"&lt;&gt;NOR",G11:G13)</f>
        <v>0</v>
      </c>
      <c r="H10" s="166"/>
      <c r="I10" s="166">
        <f>SUM(I11:I13)</f>
        <v>0</v>
      </c>
      <c r="J10" s="166"/>
      <c r="K10" s="166">
        <f>SUM(K11:K13)</f>
        <v>0</v>
      </c>
      <c r="L10" s="166"/>
      <c r="M10" s="166">
        <f>SUM(M11:M13)</f>
        <v>0</v>
      </c>
      <c r="N10" s="166"/>
      <c r="O10" s="166">
        <f>SUM(O11:O13)</f>
        <v>0</v>
      </c>
      <c r="P10" s="166"/>
      <c r="Q10" s="166">
        <f>SUM(Q11:Q13)</f>
        <v>0</v>
      </c>
      <c r="R10" s="166"/>
      <c r="S10" s="166"/>
      <c r="T10" s="167"/>
      <c r="U10" s="161"/>
      <c r="V10" s="161">
        <f>SUM(V11:V13)</f>
        <v>7.13</v>
      </c>
      <c r="W10" s="161"/>
      <c r="X10" s="161"/>
      <c r="AG10" t="s">
        <v>149</v>
      </c>
    </row>
    <row r="11" spans="1:60" outlineLevel="1" x14ac:dyDescent="0.2">
      <c r="A11" s="184">
        <v>2</v>
      </c>
      <c r="B11" s="185" t="s">
        <v>896</v>
      </c>
      <c r="C11" s="191" t="s">
        <v>897</v>
      </c>
      <c r="D11" s="186" t="s">
        <v>434</v>
      </c>
      <c r="E11" s="187">
        <v>1</v>
      </c>
      <c r="F11" s="188"/>
      <c r="G11" s="189">
        <f>ROUND(E11*F11,2)</f>
        <v>0</v>
      </c>
      <c r="H11" s="188"/>
      <c r="I11" s="189">
        <f>ROUND(E11*H11,2)</f>
        <v>0</v>
      </c>
      <c r="J11" s="188"/>
      <c r="K11" s="189">
        <f>ROUND(E11*J11,2)</f>
        <v>0</v>
      </c>
      <c r="L11" s="189">
        <v>21</v>
      </c>
      <c r="M11" s="189">
        <f>G11*(1+L11/100)</f>
        <v>0</v>
      </c>
      <c r="N11" s="189">
        <v>0</v>
      </c>
      <c r="O11" s="189">
        <f>ROUND(E11*N11,2)</f>
        <v>0</v>
      </c>
      <c r="P11" s="189">
        <v>0</v>
      </c>
      <c r="Q11" s="189">
        <f>ROUND(E11*P11,2)</f>
        <v>0</v>
      </c>
      <c r="R11" s="189" t="s">
        <v>111</v>
      </c>
      <c r="S11" s="189" t="s">
        <v>154</v>
      </c>
      <c r="T11" s="190" t="s">
        <v>249</v>
      </c>
      <c r="U11" s="156">
        <v>4.2770000000000001</v>
      </c>
      <c r="V11" s="156">
        <f>ROUND(E11*U11,2)</f>
        <v>4.28</v>
      </c>
      <c r="W11" s="156"/>
      <c r="X11" s="156" t="s">
        <v>156</v>
      </c>
      <c r="Y11" s="147"/>
      <c r="Z11" s="147"/>
      <c r="AA11" s="147"/>
      <c r="AB11" s="147"/>
      <c r="AC11" s="147"/>
      <c r="AD11" s="147"/>
      <c r="AE11" s="147"/>
      <c r="AF11" s="147"/>
      <c r="AG11" s="147" t="s">
        <v>758</v>
      </c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outlineLevel="1" x14ac:dyDescent="0.2">
      <c r="A12" s="184">
        <v>3</v>
      </c>
      <c r="B12" s="185" t="s">
        <v>898</v>
      </c>
      <c r="C12" s="191" t="s">
        <v>899</v>
      </c>
      <c r="D12" s="186" t="s">
        <v>434</v>
      </c>
      <c r="E12" s="187">
        <v>5</v>
      </c>
      <c r="F12" s="188"/>
      <c r="G12" s="189">
        <f>ROUND(E12*F12,2)</f>
        <v>0</v>
      </c>
      <c r="H12" s="188"/>
      <c r="I12" s="189">
        <f>ROUND(E12*H12,2)</f>
        <v>0</v>
      </c>
      <c r="J12" s="188"/>
      <c r="K12" s="189">
        <f>ROUND(E12*J12,2)</f>
        <v>0</v>
      </c>
      <c r="L12" s="189">
        <v>21</v>
      </c>
      <c r="M12" s="189">
        <f>G12*(1+L12/100)</f>
        <v>0</v>
      </c>
      <c r="N12" s="189">
        <v>0</v>
      </c>
      <c r="O12" s="189">
        <f>ROUND(E12*N12,2)</f>
        <v>0</v>
      </c>
      <c r="P12" s="189">
        <v>0</v>
      </c>
      <c r="Q12" s="189">
        <f>ROUND(E12*P12,2)</f>
        <v>0</v>
      </c>
      <c r="R12" s="189" t="s">
        <v>111</v>
      </c>
      <c r="S12" s="189" t="s">
        <v>154</v>
      </c>
      <c r="T12" s="190" t="s">
        <v>155</v>
      </c>
      <c r="U12" s="156">
        <v>0.53332999999999997</v>
      </c>
      <c r="V12" s="156">
        <f>ROUND(E12*U12,2)</f>
        <v>2.67</v>
      </c>
      <c r="W12" s="156"/>
      <c r="X12" s="156" t="s">
        <v>156</v>
      </c>
      <c r="Y12" s="147"/>
      <c r="Z12" s="147"/>
      <c r="AA12" s="147"/>
      <c r="AB12" s="147"/>
      <c r="AC12" s="147"/>
      <c r="AD12" s="147"/>
      <c r="AE12" s="147"/>
      <c r="AF12" s="147"/>
      <c r="AG12" s="147" t="s">
        <v>758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 x14ac:dyDescent="0.2">
      <c r="A13" s="184">
        <v>4</v>
      </c>
      <c r="B13" s="185" t="s">
        <v>900</v>
      </c>
      <c r="C13" s="191" t="s">
        <v>901</v>
      </c>
      <c r="D13" s="186" t="s">
        <v>434</v>
      </c>
      <c r="E13" s="187">
        <v>1</v>
      </c>
      <c r="F13" s="188"/>
      <c r="G13" s="189">
        <f>ROUND(E13*F13,2)</f>
        <v>0</v>
      </c>
      <c r="H13" s="188"/>
      <c r="I13" s="189">
        <f>ROUND(E13*H13,2)</f>
        <v>0</v>
      </c>
      <c r="J13" s="188"/>
      <c r="K13" s="189">
        <f>ROUND(E13*J13,2)</f>
        <v>0</v>
      </c>
      <c r="L13" s="189">
        <v>21</v>
      </c>
      <c r="M13" s="189">
        <f>G13*(1+L13/100)</f>
        <v>0</v>
      </c>
      <c r="N13" s="189">
        <v>0</v>
      </c>
      <c r="O13" s="189">
        <f>ROUND(E13*N13,2)</f>
        <v>0</v>
      </c>
      <c r="P13" s="189">
        <v>0</v>
      </c>
      <c r="Q13" s="189">
        <f>ROUND(E13*P13,2)</f>
        <v>0</v>
      </c>
      <c r="R13" s="189"/>
      <c r="S13" s="189" t="s">
        <v>154</v>
      </c>
      <c r="T13" s="190" t="s">
        <v>249</v>
      </c>
      <c r="U13" s="156">
        <v>0.184</v>
      </c>
      <c r="V13" s="156">
        <f>ROUND(E13*U13,2)</f>
        <v>0.18</v>
      </c>
      <c r="W13" s="156"/>
      <c r="X13" s="156" t="s">
        <v>156</v>
      </c>
      <c r="Y13" s="147"/>
      <c r="Z13" s="147"/>
      <c r="AA13" s="147"/>
      <c r="AB13" s="147"/>
      <c r="AC13" s="147"/>
      <c r="AD13" s="147"/>
      <c r="AE13" s="147"/>
      <c r="AF13" s="147"/>
      <c r="AG13" s="147" t="s">
        <v>758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x14ac:dyDescent="0.2">
      <c r="A14" s="162" t="s">
        <v>148</v>
      </c>
      <c r="B14" s="163" t="s">
        <v>111</v>
      </c>
      <c r="C14" s="177" t="s">
        <v>112</v>
      </c>
      <c r="D14" s="164"/>
      <c r="E14" s="165"/>
      <c r="F14" s="166"/>
      <c r="G14" s="166">
        <f>SUMIF(AG15:AG38,"&lt;&gt;NOR",G15:G38)</f>
        <v>0</v>
      </c>
      <c r="H14" s="166"/>
      <c r="I14" s="166">
        <f>SUM(I15:I38)</f>
        <v>0</v>
      </c>
      <c r="J14" s="166"/>
      <c r="K14" s="166">
        <f>SUM(K15:K38)</f>
        <v>0</v>
      </c>
      <c r="L14" s="166"/>
      <c r="M14" s="166">
        <f>SUM(M15:M38)</f>
        <v>0</v>
      </c>
      <c r="N14" s="166"/>
      <c r="O14" s="166">
        <f>SUM(O15:O38)</f>
        <v>0</v>
      </c>
      <c r="P14" s="166"/>
      <c r="Q14" s="166">
        <f>SUM(Q15:Q38)</f>
        <v>0</v>
      </c>
      <c r="R14" s="166"/>
      <c r="S14" s="166"/>
      <c r="T14" s="167"/>
      <c r="U14" s="161"/>
      <c r="V14" s="161">
        <f>SUM(V15:V38)</f>
        <v>408.07999999999993</v>
      </c>
      <c r="W14" s="161"/>
      <c r="X14" s="161"/>
      <c r="AG14" t="s">
        <v>149</v>
      </c>
    </row>
    <row r="15" spans="1:60" outlineLevel="1" x14ac:dyDescent="0.2">
      <c r="A15" s="184">
        <v>5</v>
      </c>
      <c r="B15" s="185" t="s">
        <v>902</v>
      </c>
      <c r="C15" s="191" t="s">
        <v>903</v>
      </c>
      <c r="D15" s="186" t="s">
        <v>434</v>
      </c>
      <c r="E15" s="187">
        <v>7</v>
      </c>
      <c r="F15" s="188"/>
      <c r="G15" s="189">
        <f t="shared" ref="G15:G22" si="0">ROUND(E15*F15,2)</f>
        <v>0</v>
      </c>
      <c r="H15" s="188"/>
      <c r="I15" s="189">
        <f t="shared" ref="I15:I22" si="1">ROUND(E15*H15,2)</f>
        <v>0</v>
      </c>
      <c r="J15" s="188"/>
      <c r="K15" s="189">
        <f t="shared" ref="K15:K22" si="2">ROUND(E15*J15,2)</f>
        <v>0</v>
      </c>
      <c r="L15" s="189">
        <v>21</v>
      </c>
      <c r="M15" s="189">
        <f t="shared" ref="M15:M22" si="3">G15*(1+L15/100)</f>
        <v>0</v>
      </c>
      <c r="N15" s="189">
        <v>0</v>
      </c>
      <c r="O15" s="189">
        <f t="shared" ref="O15:O22" si="4">ROUND(E15*N15,2)</f>
        <v>0</v>
      </c>
      <c r="P15" s="189">
        <v>0</v>
      </c>
      <c r="Q15" s="189">
        <f t="shared" ref="Q15:Q22" si="5">ROUND(E15*P15,2)</f>
        <v>0</v>
      </c>
      <c r="R15" s="189"/>
      <c r="S15" s="189" t="s">
        <v>248</v>
      </c>
      <c r="T15" s="190" t="s">
        <v>249</v>
      </c>
      <c r="U15" s="156">
        <v>0</v>
      </c>
      <c r="V15" s="156">
        <f t="shared" ref="V15:V22" si="6">ROUND(E15*U15,2)</f>
        <v>0</v>
      </c>
      <c r="W15" s="156"/>
      <c r="X15" s="156" t="s">
        <v>156</v>
      </c>
      <c r="Y15" s="147"/>
      <c r="Z15" s="147"/>
      <c r="AA15" s="147"/>
      <c r="AB15" s="147"/>
      <c r="AC15" s="147"/>
      <c r="AD15" s="147"/>
      <c r="AE15" s="147"/>
      <c r="AF15" s="147"/>
      <c r="AG15" s="147" t="s">
        <v>758</v>
      </c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outlineLevel="1" x14ac:dyDescent="0.2">
      <c r="A16" s="184">
        <v>6</v>
      </c>
      <c r="B16" s="185" t="s">
        <v>904</v>
      </c>
      <c r="C16" s="191" t="s">
        <v>905</v>
      </c>
      <c r="D16" s="186" t="s">
        <v>434</v>
      </c>
      <c r="E16" s="187">
        <v>8</v>
      </c>
      <c r="F16" s="188"/>
      <c r="G16" s="189">
        <f t="shared" si="0"/>
        <v>0</v>
      </c>
      <c r="H16" s="188"/>
      <c r="I16" s="189">
        <f t="shared" si="1"/>
        <v>0</v>
      </c>
      <c r="J16" s="188"/>
      <c r="K16" s="189">
        <f t="shared" si="2"/>
        <v>0</v>
      </c>
      <c r="L16" s="189">
        <v>21</v>
      </c>
      <c r="M16" s="189">
        <f t="shared" si="3"/>
        <v>0</v>
      </c>
      <c r="N16" s="189">
        <v>0</v>
      </c>
      <c r="O16" s="189">
        <f t="shared" si="4"/>
        <v>0</v>
      </c>
      <c r="P16" s="189">
        <v>0</v>
      </c>
      <c r="Q16" s="189">
        <f t="shared" si="5"/>
        <v>0</v>
      </c>
      <c r="R16" s="189"/>
      <c r="S16" s="189" t="s">
        <v>248</v>
      </c>
      <c r="T16" s="190" t="s">
        <v>249</v>
      </c>
      <c r="U16" s="156">
        <v>0</v>
      </c>
      <c r="V16" s="156">
        <f t="shared" si="6"/>
        <v>0</v>
      </c>
      <c r="W16" s="156"/>
      <c r="X16" s="156" t="s">
        <v>156</v>
      </c>
      <c r="Y16" s="147"/>
      <c r="Z16" s="147"/>
      <c r="AA16" s="147"/>
      <c r="AB16" s="147"/>
      <c r="AC16" s="147"/>
      <c r="AD16" s="147"/>
      <c r="AE16" s="147"/>
      <c r="AF16" s="147"/>
      <c r="AG16" s="147" t="s">
        <v>758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ht="22.5" outlineLevel="1" x14ac:dyDescent="0.2">
      <c r="A17" s="184">
        <v>7</v>
      </c>
      <c r="B17" s="185" t="s">
        <v>906</v>
      </c>
      <c r="C17" s="191" t="s">
        <v>907</v>
      </c>
      <c r="D17" s="186" t="s">
        <v>434</v>
      </c>
      <c r="E17" s="187">
        <v>6</v>
      </c>
      <c r="F17" s="188"/>
      <c r="G17" s="189">
        <f t="shared" si="0"/>
        <v>0</v>
      </c>
      <c r="H17" s="188"/>
      <c r="I17" s="189">
        <f t="shared" si="1"/>
        <v>0</v>
      </c>
      <c r="J17" s="188"/>
      <c r="K17" s="189">
        <f t="shared" si="2"/>
        <v>0</v>
      </c>
      <c r="L17" s="189">
        <v>21</v>
      </c>
      <c r="M17" s="189">
        <f t="shared" si="3"/>
        <v>0</v>
      </c>
      <c r="N17" s="189">
        <v>0</v>
      </c>
      <c r="O17" s="189">
        <f t="shared" si="4"/>
        <v>0</v>
      </c>
      <c r="P17" s="189">
        <v>0</v>
      </c>
      <c r="Q17" s="189">
        <f t="shared" si="5"/>
        <v>0</v>
      </c>
      <c r="R17" s="189" t="s">
        <v>111</v>
      </c>
      <c r="S17" s="189" t="s">
        <v>154</v>
      </c>
      <c r="T17" s="190" t="s">
        <v>155</v>
      </c>
      <c r="U17" s="156">
        <v>5.0500000000000003E-2</v>
      </c>
      <c r="V17" s="156">
        <f t="shared" si="6"/>
        <v>0.3</v>
      </c>
      <c r="W17" s="156"/>
      <c r="X17" s="156" t="s">
        <v>156</v>
      </c>
      <c r="Y17" s="147"/>
      <c r="Z17" s="147"/>
      <c r="AA17" s="147"/>
      <c r="AB17" s="147"/>
      <c r="AC17" s="147"/>
      <c r="AD17" s="147"/>
      <c r="AE17" s="147"/>
      <c r="AF17" s="147"/>
      <c r="AG17" s="147" t="s">
        <v>758</v>
      </c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outlineLevel="1" x14ac:dyDescent="0.2">
      <c r="A18" s="184">
        <v>8</v>
      </c>
      <c r="B18" s="185" t="s">
        <v>908</v>
      </c>
      <c r="C18" s="191" t="s">
        <v>909</v>
      </c>
      <c r="D18" s="186" t="s">
        <v>434</v>
      </c>
      <c r="E18" s="187">
        <v>47</v>
      </c>
      <c r="F18" s="188"/>
      <c r="G18" s="189">
        <f t="shared" si="0"/>
        <v>0</v>
      </c>
      <c r="H18" s="188"/>
      <c r="I18" s="189">
        <f t="shared" si="1"/>
        <v>0</v>
      </c>
      <c r="J18" s="188"/>
      <c r="K18" s="189">
        <f t="shared" si="2"/>
        <v>0</v>
      </c>
      <c r="L18" s="189">
        <v>21</v>
      </c>
      <c r="M18" s="189">
        <f t="shared" si="3"/>
        <v>0</v>
      </c>
      <c r="N18" s="189">
        <v>0</v>
      </c>
      <c r="O18" s="189">
        <f t="shared" si="4"/>
        <v>0</v>
      </c>
      <c r="P18" s="189">
        <v>0</v>
      </c>
      <c r="Q18" s="189">
        <f t="shared" si="5"/>
        <v>0</v>
      </c>
      <c r="R18" s="189"/>
      <c r="S18" s="189" t="s">
        <v>248</v>
      </c>
      <c r="T18" s="190" t="s">
        <v>249</v>
      </c>
      <c r="U18" s="156">
        <v>0</v>
      </c>
      <c r="V18" s="156">
        <f t="shared" si="6"/>
        <v>0</v>
      </c>
      <c r="W18" s="156"/>
      <c r="X18" s="156" t="s">
        <v>156</v>
      </c>
      <c r="Y18" s="147"/>
      <c r="Z18" s="147"/>
      <c r="AA18" s="147"/>
      <c r="AB18" s="147"/>
      <c r="AC18" s="147"/>
      <c r="AD18" s="147"/>
      <c r="AE18" s="147"/>
      <c r="AF18" s="147"/>
      <c r="AG18" s="147" t="s">
        <v>758</v>
      </c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ht="22.5" outlineLevel="1" x14ac:dyDescent="0.2">
      <c r="A19" s="184">
        <v>9</v>
      </c>
      <c r="B19" s="185" t="s">
        <v>910</v>
      </c>
      <c r="C19" s="191" t="s">
        <v>911</v>
      </c>
      <c r="D19" s="186" t="s">
        <v>434</v>
      </c>
      <c r="E19" s="187">
        <v>20</v>
      </c>
      <c r="F19" s="188"/>
      <c r="G19" s="189">
        <f t="shared" si="0"/>
        <v>0</v>
      </c>
      <c r="H19" s="188"/>
      <c r="I19" s="189">
        <f t="shared" si="1"/>
        <v>0</v>
      </c>
      <c r="J19" s="188"/>
      <c r="K19" s="189">
        <f t="shared" si="2"/>
        <v>0</v>
      </c>
      <c r="L19" s="189">
        <v>21</v>
      </c>
      <c r="M19" s="189">
        <f t="shared" si="3"/>
        <v>0</v>
      </c>
      <c r="N19" s="189">
        <v>0</v>
      </c>
      <c r="O19" s="189">
        <f t="shared" si="4"/>
        <v>0</v>
      </c>
      <c r="P19" s="189">
        <v>0</v>
      </c>
      <c r="Q19" s="189">
        <f t="shared" si="5"/>
        <v>0</v>
      </c>
      <c r="R19" s="189" t="s">
        <v>111</v>
      </c>
      <c r="S19" s="189" t="s">
        <v>154</v>
      </c>
      <c r="T19" s="190" t="s">
        <v>155</v>
      </c>
      <c r="U19" s="156">
        <v>0.24232999999999999</v>
      </c>
      <c r="V19" s="156">
        <f t="shared" si="6"/>
        <v>4.8499999999999996</v>
      </c>
      <c r="W19" s="156"/>
      <c r="X19" s="156" t="s">
        <v>156</v>
      </c>
      <c r="Y19" s="147"/>
      <c r="Z19" s="147"/>
      <c r="AA19" s="147"/>
      <c r="AB19" s="147"/>
      <c r="AC19" s="147"/>
      <c r="AD19" s="147"/>
      <c r="AE19" s="147"/>
      <c r="AF19" s="147"/>
      <c r="AG19" s="147" t="s">
        <v>758</v>
      </c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outlineLevel="1" x14ac:dyDescent="0.2">
      <c r="A20" s="184">
        <v>10</v>
      </c>
      <c r="B20" s="185" t="s">
        <v>912</v>
      </c>
      <c r="C20" s="191" t="s">
        <v>913</v>
      </c>
      <c r="D20" s="186" t="s">
        <v>434</v>
      </c>
      <c r="E20" s="187">
        <v>2</v>
      </c>
      <c r="F20" s="188"/>
      <c r="G20" s="189">
        <f t="shared" si="0"/>
        <v>0</v>
      </c>
      <c r="H20" s="188"/>
      <c r="I20" s="189">
        <f t="shared" si="1"/>
        <v>0</v>
      </c>
      <c r="J20" s="188"/>
      <c r="K20" s="189">
        <f t="shared" si="2"/>
        <v>0</v>
      </c>
      <c r="L20" s="189">
        <v>21</v>
      </c>
      <c r="M20" s="189">
        <f t="shared" si="3"/>
        <v>0</v>
      </c>
      <c r="N20" s="189">
        <v>0</v>
      </c>
      <c r="O20" s="189">
        <f t="shared" si="4"/>
        <v>0</v>
      </c>
      <c r="P20" s="189">
        <v>0</v>
      </c>
      <c r="Q20" s="189">
        <f t="shared" si="5"/>
        <v>0</v>
      </c>
      <c r="R20" s="189"/>
      <c r="S20" s="189" t="s">
        <v>248</v>
      </c>
      <c r="T20" s="190" t="s">
        <v>249</v>
      </c>
      <c r="U20" s="156">
        <v>0</v>
      </c>
      <c r="V20" s="156">
        <f t="shared" si="6"/>
        <v>0</v>
      </c>
      <c r="W20" s="156"/>
      <c r="X20" s="156" t="s">
        <v>914</v>
      </c>
      <c r="Y20" s="147"/>
      <c r="Z20" s="147"/>
      <c r="AA20" s="147"/>
      <c r="AB20" s="147"/>
      <c r="AC20" s="147"/>
      <c r="AD20" s="147"/>
      <c r="AE20" s="147"/>
      <c r="AF20" s="147"/>
      <c r="AG20" s="147" t="s">
        <v>915</v>
      </c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outlineLevel="1" x14ac:dyDescent="0.2">
      <c r="A21" s="184">
        <v>11</v>
      </c>
      <c r="B21" s="185" t="s">
        <v>916</v>
      </c>
      <c r="C21" s="191" t="s">
        <v>917</v>
      </c>
      <c r="D21" s="186" t="s">
        <v>434</v>
      </c>
      <c r="E21" s="187">
        <v>20</v>
      </c>
      <c r="F21" s="188"/>
      <c r="G21" s="189">
        <f t="shared" si="0"/>
        <v>0</v>
      </c>
      <c r="H21" s="188"/>
      <c r="I21" s="189">
        <f t="shared" si="1"/>
        <v>0</v>
      </c>
      <c r="J21" s="188"/>
      <c r="K21" s="189">
        <f t="shared" si="2"/>
        <v>0</v>
      </c>
      <c r="L21" s="189">
        <v>21</v>
      </c>
      <c r="M21" s="189">
        <f t="shared" si="3"/>
        <v>0</v>
      </c>
      <c r="N21" s="189">
        <v>0</v>
      </c>
      <c r="O21" s="189">
        <f t="shared" si="4"/>
        <v>0</v>
      </c>
      <c r="P21" s="189">
        <v>0</v>
      </c>
      <c r="Q21" s="189">
        <f t="shared" si="5"/>
        <v>0</v>
      </c>
      <c r="R21" s="189" t="s">
        <v>111</v>
      </c>
      <c r="S21" s="189" t="s">
        <v>154</v>
      </c>
      <c r="T21" s="190" t="s">
        <v>155</v>
      </c>
      <c r="U21" s="156">
        <v>1.17</v>
      </c>
      <c r="V21" s="156">
        <f t="shared" si="6"/>
        <v>23.4</v>
      </c>
      <c r="W21" s="156"/>
      <c r="X21" s="156" t="s">
        <v>156</v>
      </c>
      <c r="Y21" s="147"/>
      <c r="Z21" s="147"/>
      <c r="AA21" s="147"/>
      <c r="AB21" s="147"/>
      <c r="AC21" s="147"/>
      <c r="AD21" s="147"/>
      <c r="AE21" s="147"/>
      <c r="AF21" s="147"/>
      <c r="AG21" s="147" t="s">
        <v>758</v>
      </c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ht="22.5" outlineLevel="1" x14ac:dyDescent="0.2">
      <c r="A22" s="168">
        <v>12</v>
      </c>
      <c r="B22" s="169" t="s">
        <v>918</v>
      </c>
      <c r="C22" s="178" t="s">
        <v>919</v>
      </c>
      <c r="D22" s="170" t="s">
        <v>434</v>
      </c>
      <c r="E22" s="171">
        <v>20</v>
      </c>
      <c r="F22" s="172"/>
      <c r="G22" s="173">
        <f t="shared" si="0"/>
        <v>0</v>
      </c>
      <c r="H22" s="172"/>
      <c r="I22" s="173">
        <f t="shared" si="1"/>
        <v>0</v>
      </c>
      <c r="J22" s="172"/>
      <c r="K22" s="173">
        <f t="shared" si="2"/>
        <v>0</v>
      </c>
      <c r="L22" s="173">
        <v>21</v>
      </c>
      <c r="M22" s="173">
        <f t="shared" si="3"/>
        <v>0</v>
      </c>
      <c r="N22" s="173">
        <v>0</v>
      </c>
      <c r="O22" s="173">
        <f t="shared" si="4"/>
        <v>0</v>
      </c>
      <c r="P22" s="173">
        <v>0</v>
      </c>
      <c r="Q22" s="173">
        <f t="shared" si="5"/>
        <v>0</v>
      </c>
      <c r="R22" s="173" t="s">
        <v>111</v>
      </c>
      <c r="S22" s="173" t="s">
        <v>154</v>
      </c>
      <c r="T22" s="174" t="s">
        <v>155</v>
      </c>
      <c r="U22" s="156">
        <v>3.4166699999999999</v>
      </c>
      <c r="V22" s="156">
        <f t="shared" si="6"/>
        <v>68.33</v>
      </c>
      <c r="W22" s="156"/>
      <c r="X22" s="156" t="s">
        <v>156</v>
      </c>
      <c r="Y22" s="147"/>
      <c r="Z22" s="147"/>
      <c r="AA22" s="147"/>
      <c r="AB22" s="147"/>
      <c r="AC22" s="147"/>
      <c r="AD22" s="147"/>
      <c r="AE22" s="147"/>
      <c r="AF22" s="147"/>
      <c r="AG22" s="147" t="s">
        <v>758</v>
      </c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1" x14ac:dyDescent="0.2">
      <c r="A23" s="154"/>
      <c r="B23" s="155"/>
      <c r="C23" s="262" t="s">
        <v>920</v>
      </c>
      <c r="D23" s="263"/>
      <c r="E23" s="263"/>
      <c r="F23" s="263"/>
      <c r="G23" s="263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47"/>
      <c r="Z23" s="147"/>
      <c r="AA23" s="147"/>
      <c r="AB23" s="147"/>
      <c r="AC23" s="147"/>
      <c r="AD23" s="147"/>
      <c r="AE23" s="147"/>
      <c r="AF23" s="147"/>
      <c r="AG23" s="147" t="s">
        <v>331</v>
      </c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ht="22.5" outlineLevel="1" x14ac:dyDescent="0.2">
      <c r="A24" s="168">
        <v>13</v>
      </c>
      <c r="B24" s="169" t="s">
        <v>921</v>
      </c>
      <c r="C24" s="178" t="s">
        <v>922</v>
      </c>
      <c r="D24" s="170" t="s">
        <v>434</v>
      </c>
      <c r="E24" s="171">
        <v>20</v>
      </c>
      <c r="F24" s="172"/>
      <c r="G24" s="173">
        <f>ROUND(E24*F24,2)</f>
        <v>0</v>
      </c>
      <c r="H24" s="172"/>
      <c r="I24" s="173">
        <f>ROUND(E24*H24,2)</f>
        <v>0</v>
      </c>
      <c r="J24" s="172"/>
      <c r="K24" s="173">
        <f>ROUND(E24*J24,2)</f>
        <v>0</v>
      </c>
      <c r="L24" s="173">
        <v>21</v>
      </c>
      <c r="M24" s="173">
        <f>G24*(1+L24/100)</f>
        <v>0</v>
      </c>
      <c r="N24" s="173">
        <v>0</v>
      </c>
      <c r="O24" s="173">
        <f>ROUND(E24*N24,2)</f>
        <v>0</v>
      </c>
      <c r="P24" s="173">
        <v>0</v>
      </c>
      <c r="Q24" s="173">
        <f>ROUND(E24*P24,2)</f>
        <v>0</v>
      </c>
      <c r="R24" s="173" t="s">
        <v>111</v>
      </c>
      <c r="S24" s="173" t="s">
        <v>154</v>
      </c>
      <c r="T24" s="174" t="s">
        <v>155</v>
      </c>
      <c r="U24" s="156">
        <v>1.81667</v>
      </c>
      <c r="V24" s="156">
        <f>ROUND(E24*U24,2)</f>
        <v>36.33</v>
      </c>
      <c r="W24" s="156"/>
      <c r="X24" s="156" t="s">
        <v>156</v>
      </c>
      <c r="Y24" s="147"/>
      <c r="Z24" s="147"/>
      <c r="AA24" s="147"/>
      <c r="AB24" s="147"/>
      <c r="AC24" s="147"/>
      <c r="AD24" s="147"/>
      <c r="AE24" s="147"/>
      <c r="AF24" s="147"/>
      <c r="AG24" s="147" t="s">
        <v>758</v>
      </c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outlineLevel="1" x14ac:dyDescent="0.2">
      <c r="A25" s="154"/>
      <c r="B25" s="155"/>
      <c r="C25" s="262" t="s">
        <v>923</v>
      </c>
      <c r="D25" s="263"/>
      <c r="E25" s="263"/>
      <c r="F25" s="263"/>
      <c r="G25" s="263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47"/>
      <c r="Z25" s="147"/>
      <c r="AA25" s="147"/>
      <c r="AB25" s="147"/>
      <c r="AC25" s="147"/>
      <c r="AD25" s="147"/>
      <c r="AE25" s="147"/>
      <c r="AF25" s="147"/>
      <c r="AG25" s="147" t="s">
        <v>331</v>
      </c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outlineLevel="1" x14ac:dyDescent="0.2">
      <c r="A26" s="168">
        <v>14</v>
      </c>
      <c r="B26" s="169" t="s">
        <v>924</v>
      </c>
      <c r="C26" s="178" t="s">
        <v>925</v>
      </c>
      <c r="D26" s="170" t="s">
        <v>434</v>
      </c>
      <c r="E26" s="171">
        <v>1</v>
      </c>
      <c r="F26" s="172"/>
      <c r="G26" s="173">
        <f>ROUND(E26*F26,2)</f>
        <v>0</v>
      </c>
      <c r="H26" s="172"/>
      <c r="I26" s="173">
        <f>ROUND(E26*H26,2)</f>
        <v>0</v>
      </c>
      <c r="J26" s="172"/>
      <c r="K26" s="173">
        <f>ROUND(E26*J26,2)</f>
        <v>0</v>
      </c>
      <c r="L26" s="173">
        <v>21</v>
      </c>
      <c r="M26" s="173">
        <f>G26*(1+L26/100)</f>
        <v>0</v>
      </c>
      <c r="N26" s="173">
        <v>0</v>
      </c>
      <c r="O26" s="173">
        <f>ROUND(E26*N26,2)</f>
        <v>0</v>
      </c>
      <c r="P26" s="173">
        <v>0</v>
      </c>
      <c r="Q26" s="173">
        <f>ROUND(E26*P26,2)</f>
        <v>0</v>
      </c>
      <c r="R26" s="173" t="s">
        <v>111</v>
      </c>
      <c r="S26" s="173" t="s">
        <v>154</v>
      </c>
      <c r="T26" s="174" t="s">
        <v>155</v>
      </c>
      <c r="U26" s="156">
        <v>1.3666700000000001</v>
      </c>
      <c r="V26" s="156">
        <f>ROUND(E26*U26,2)</f>
        <v>1.37</v>
      </c>
      <c r="W26" s="156"/>
      <c r="X26" s="156" t="s">
        <v>156</v>
      </c>
      <c r="Y26" s="147"/>
      <c r="Z26" s="147"/>
      <c r="AA26" s="147"/>
      <c r="AB26" s="147"/>
      <c r="AC26" s="147"/>
      <c r="AD26" s="147"/>
      <c r="AE26" s="147"/>
      <c r="AF26" s="147"/>
      <c r="AG26" s="147" t="s">
        <v>758</v>
      </c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ht="22.5" outlineLevel="1" x14ac:dyDescent="0.2">
      <c r="A27" s="154"/>
      <c r="B27" s="155"/>
      <c r="C27" s="262" t="s">
        <v>926</v>
      </c>
      <c r="D27" s="263"/>
      <c r="E27" s="263"/>
      <c r="F27" s="263"/>
      <c r="G27" s="263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47"/>
      <c r="Z27" s="147"/>
      <c r="AA27" s="147"/>
      <c r="AB27" s="147"/>
      <c r="AC27" s="147"/>
      <c r="AD27" s="147"/>
      <c r="AE27" s="147"/>
      <c r="AF27" s="147"/>
      <c r="AG27" s="147" t="s">
        <v>331</v>
      </c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75" t="str">
        <f>C27</f>
        <v>Montáž stožárové rozvodnice, montáže kabelu mezi rozvodnicí a vlastním svítidlem včetně jeho ukončení a zapojení v rozvodnici. U stožárů typu Ž je v položce zakalkulováno i zapojení dotykové spojky.</v>
      </c>
      <c r="BB27" s="147"/>
      <c r="BC27" s="147"/>
      <c r="BD27" s="147"/>
      <c r="BE27" s="147"/>
      <c r="BF27" s="147"/>
      <c r="BG27" s="147"/>
      <c r="BH27" s="147"/>
    </row>
    <row r="28" spans="1:60" outlineLevel="1" x14ac:dyDescent="0.2">
      <c r="A28" s="168">
        <v>15</v>
      </c>
      <c r="B28" s="169" t="s">
        <v>927</v>
      </c>
      <c r="C28" s="178" t="s">
        <v>928</v>
      </c>
      <c r="D28" s="170" t="s">
        <v>434</v>
      </c>
      <c r="E28" s="171">
        <v>20</v>
      </c>
      <c r="F28" s="172"/>
      <c r="G28" s="173">
        <f>ROUND(E28*F28,2)</f>
        <v>0</v>
      </c>
      <c r="H28" s="172"/>
      <c r="I28" s="173">
        <f>ROUND(E28*H28,2)</f>
        <v>0</v>
      </c>
      <c r="J28" s="172"/>
      <c r="K28" s="173">
        <f>ROUND(E28*J28,2)</f>
        <v>0</v>
      </c>
      <c r="L28" s="173">
        <v>21</v>
      </c>
      <c r="M28" s="173">
        <f>G28*(1+L28/100)</f>
        <v>0</v>
      </c>
      <c r="N28" s="173">
        <v>0</v>
      </c>
      <c r="O28" s="173">
        <f>ROUND(E28*N28,2)</f>
        <v>0</v>
      </c>
      <c r="P28" s="173">
        <v>0</v>
      </c>
      <c r="Q28" s="173">
        <f>ROUND(E28*P28,2)</f>
        <v>0</v>
      </c>
      <c r="R28" s="173" t="s">
        <v>111</v>
      </c>
      <c r="S28" s="173" t="s">
        <v>154</v>
      </c>
      <c r="T28" s="174" t="s">
        <v>155</v>
      </c>
      <c r="U28" s="156">
        <v>1.4166700000000001</v>
      </c>
      <c r="V28" s="156">
        <f>ROUND(E28*U28,2)</f>
        <v>28.33</v>
      </c>
      <c r="W28" s="156"/>
      <c r="X28" s="156" t="s">
        <v>156</v>
      </c>
      <c r="Y28" s="147"/>
      <c r="Z28" s="147"/>
      <c r="AA28" s="147"/>
      <c r="AB28" s="147"/>
      <c r="AC28" s="147"/>
      <c r="AD28" s="147"/>
      <c r="AE28" s="147"/>
      <c r="AF28" s="147"/>
      <c r="AG28" s="147" t="s">
        <v>758</v>
      </c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ht="22.5" outlineLevel="1" x14ac:dyDescent="0.2">
      <c r="A29" s="154"/>
      <c r="B29" s="155"/>
      <c r="C29" s="262" t="s">
        <v>926</v>
      </c>
      <c r="D29" s="263"/>
      <c r="E29" s="263"/>
      <c r="F29" s="263"/>
      <c r="G29" s="263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47"/>
      <c r="Z29" s="147"/>
      <c r="AA29" s="147"/>
      <c r="AB29" s="147"/>
      <c r="AC29" s="147"/>
      <c r="AD29" s="147"/>
      <c r="AE29" s="147"/>
      <c r="AF29" s="147"/>
      <c r="AG29" s="147" t="s">
        <v>331</v>
      </c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75" t="str">
        <f>C29</f>
        <v>Montáž stožárové rozvodnice, montáže kabelu mezi rozvodnicí a vlastním svítidlem včetně jeho ukončení a zapojení v rozvodnici. U stožárů typu Ž je v položce zakalkulováno i zapojení dotykové spojky.</v>
      </c>
      <c r="BB29" s="147"/>
      <c r="BC29" s="147"/>
      <c r="BD29" s="147"/>
      <c r="BE29" s="147"/>
      <c r="BF29" s="147"/>
      <c r="BG29" s="147"/>
      <c r="BH29" s="147"/>
    </row>
    <row r="30" spans="1:60" ht="22.5" outlineLevel="1" x14ac:dyDescent="0.2">
      <c r="A30" s="168">
        <v>16</v>
      </c>
      <c r="B30" s="169" t="s">
        <v>929</v>
      </c>
      <c r="C30" s="178" t="s">
        <v>930</v>
      </c>
      <c r="D30" s="170" t="s">
        <v>189</v>
      </c>
      <c r="E30" s="171">
        <v>820</v>
      </c>
      <c r="F30" s="172"/>
      <c r="G30" s="173">
        <f>ROUND(E30*F30,2)</f>
        <v>0</v>
      </c>
      <c r="H30" s="172"/>
      <c r="I30" s="173">
        <f>ROUND(E30*H30,2)</f>
        <v>0</v>
      </c>
      <c r="J30" s="172"/>
      <c r="K30" s="173">
        <f>ROUND(E30*J30,2)</f>
        <v>0</v>
      </c>
      <c r="L30" s="173">
        <v>21</v>
      </c>
      <c r="M30" s="173">
        <f>G30*(1+L30/100)</f>
        <v>0</v>
      </c>
      <c r="N30" s="173">
        <v>0</v>
      </c>
      <c r="O30" s="173">
        <f>ROUND(E30*N30,2)</f>
        <v>0</v>
      </c>
      <c r="P30" s="173">
        <v>0</v>
      </c>
      <c r="Q30" s="173">
        <f>ROUND(E30*P30,2)</f>
        <v>0</v>
      </c>
      <c r="R30" s="173" t="s">
        <v>111</v>
      </c>
      <c r="S30" s="173" t="s">
        <v>154</v>
      </c>
      <c r="T30" s="174" t="s">
        <v>155</v>
      </c>
      <c r="U30" s="156">
        <v>0.16</v>
      </c>
      <c r="V30" s="156">
        <f>ROUND(E30*U30,2)</f>
        <v>131.19999999999999</v>
      </c>
      <c r="W30" s="156"/>
      <c r="X30" s="156" t="s">
        <v>156</v>
      </c>
      <c r="Y30" s="147"/>
      <c r="Z30" s="147"/>
      <c r="AA30" s="147"/>
      <c r="AB30" s="147"/>
      <c r="AC30" s="147"/>
      <c r="AD30" s="147"/>
      <c r="AE30" s="147"/>
      <c r="AF30" s="147"/>
      <c r="AG30" s="147" t="s">
        <v>758</v>
      </c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outlineLevel="1" x14ac:dyDescent="0.2">
      <c r="A31" s="154"/>
      <c r="B31" s="155"/>
      <c r="C31" s="262" t="s">
        <v>931</v>
      </c>
      <c r="D31" s="263"/>
      <c r="E31" s="263"/>
      <c r="F31" s="263"/>
      <c r="G31" s="263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47"/>
      <c r="Z31" s="147"/>
      <c r="AA31" s="147"/>
      <c r="AB31" s="147"/>
      <c r="AC31" s="147"/>
      <c r="AD31" s="147"/>
      <c r="AE31" s="147"/>
      <c r="AF31" s="147"/>
      <c r="AG31" s="147" t="s">
        <v>331</v>
      </c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outlineLevel="1" x14ac:dyDescent="0.2">
      <c r="A32" s="184">
        <v>17</v>
      </c>
      <c r="B32" s="185" t="s">
        <v>932</v>
      </c>
      <c r="C32" s="191" t="s">
        <v>933</v>
      </c>
      <c r="D32" s="186" t="s">
        <v>434</v>
      </c>
      <c r="E32" s="187">
        <v>65</v>
      </c>
      <c r="F32" s="188"/>
      <c r="G32" s="189">
        <f t="shared" ref="G32:G38" si="7">ROUND(E32*F32,2)</f>
        <v>0</v>
      </c>
      <c r="H32" s="188"/>
      <c r="I32" s="189">
        <f t="shared" ref="I32:I38" si="8">ROUND(E32*H32,2)</f>
        <v>0</v>
      </c>
      <c r="J32" s="188"/>
      <c r="K32" s="189">
        <f t="shared" ref="K32:K38" si="9">ROUND(E32*J32,2)</f>
        <v>0</v>
      </c>
      <c r="L32" s="189">
        <v>21</v>
      </c>
      <c r="M32" s="189">
        <f t="shared" ref="M32:M38" si="10">G32*(1+L32/100)</f>
        <v>0</v>
      </c>
      <c r="N32" s="189">
        <v>0</v>
      </c>
      <c r="O32" s="189">
        <f t="shared" ref="O32:O38" si="11">ROUND(E32*N32,2)</f>
        <v>0</v>
      </c>
      <c r="P32" s="189">
        <v>0</v>
      </c>
      <c r="Q32" s="189">
        <f t="shared" ref="Q32:Q38" si="12">ROUND(E32*P32,2)</f>
        <v>0</v>
      </c>
      <c r="R32" s="189" t="s">
        <v>111</v>
      </c>
      <c r="S32" s="189" t="s">
        <v>154</v>
      </c>
      <c r="T32" s="190" t="s">
        <v>155</v>
      </c>
      <c r="U32" s="156">
        <v>0.24399999999999999</v>
      </c>
      <c r="V32" s="156">
        <f t="shared" ref="V32:V38" si="13">ROUND(E32*U32,2)</f>
        <v>15.86</v>
      </c>
      <c r="W32" s="156"/>
      <c r="X32" s="156" t="s">
        <v>156</v>
      </c>
      <c r="Y32" s="147"/>
      <c r="Z32" s="147"/>
      <c r="AA32" s="147"/>
      <c r="AB32" s="147"/>
      <c r="AC32" s="147"/>
      <c r="AD32" s="147"/>
      <c r="AE32" s="147"/>
      <c r="AF32" s="147"/>
      <c r="AG32" s="147" t="s">
        <v>758</v>
      </c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outlineLevel="1" x14ac:dyDescent="0.2">
      <c r="A33" s="184">
        <v>18</v>
      </c>
      <c r="B33" s="185" t="s">
        <v>934</v>
      </c>
      <c r="C33" s="191" t="s">
        <v>935</v>
      </c>
      <c r="D33" s="186" t="s">
        <v>434</v>
      </c>
      <c r="E33" s="187">
        <v>8</v>
      </c>
      <c r="F33" s="188"/>
      <c r="G33" s="189">
        <f t="shared" si="7"/>
        <v>0</v>
      </c>
      <c r="H33" s="188"/>
      <c r="I33" s="189">
        <f t="shared" si="8"/>
        <v>0</v>
      </c>
      <c r="J33" s="188"/>
      <c r="K33" s="189">
        <f t="shared" si="9"/>
        <v>0</v>
      </c>
      <c r="L33" s="189">
        <v>21</v>
      </c>
      <c r="M33" s="189">
        <f t="shared" si="10"/>
        <v>0</v>
      </c>
      <c r="N33" s="189">
        <v>0</v>
      </c>
      <c r="O33" s="189">
        <f t="shared" si="11"/>
        <v>0</v>
      </c>
      <c r="P33" s="189">
        <v>0</v>
      </c>
      <c r="Q33" s="189">
        <f t="shared" si="12"/>
        <v>0</v>
      </c>
      <c r="R33" s="189"/>
      <c r="S33" s="189" t="s">
        <v>936</v>
      </c>
      <c r="T33" s="190" t="s">
        <v>936</v>
      </c>
      <c r="U33" s="156">
        <v>0</v>
      </c>
      <c r="V33" s="156">
        <f t="shared" si="13"/>
        <v>0</v>
      </c>
      <c r="W33" s="156"/>
      <c r="X33" s="156" t="s">
        <v>156</v>
      </c>
      <c r="Y33" s="147"/>
      <c r="Z33" s="147"/>
      <c r="AA33" s="147"/>
      <c r="AB33" s="147"/>
      <c r="AC33" s="147"/>
      <c r="AD33" s="147"/>
      <c r="AE33" s="147"/>
      <c r="AF33" s="147"/>
      <c r="AG33" s="147" t="s">
        <v>758</v>
      </c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outlineLevel="1" x14ac:dyDescent="0.2">
      <c r="A34" s="184">
        <v>19</v>
      </c>
      <c r="B34" s="185" t="s">
        <v>937</v>
      </c>
      <c r="C34" s="191" t="s">
        <v>938</v>
      </c>
      <c r="D34" s="186" t="s">
        <v>189</v>
      </c>
      <c r="E34" s="187">
        <v>10</v>
      </c>
      <c r="F34" s="188"/>
      <c r="G34" s="189">
        <f t="shared" si="7"/>
        <v>0</v>
      </c>
      <c r="H34" s="188"/>
      <c r="I34" s="189">
        <f t="shared" si="8"/>
        <v>0</v>
      </c>
      <c r="J34" s="188"/>
      <c r="K34" s="189">
        <f t="shared" si="9"/>
        <v>0</v>
      </c>
      <c r="L34" s="189">
        <v>21</v>
      </c>
      <c r="M34" s="189">
        <f t="shared" si="10"/>
        <v>0</v>
      </c>
      <c r="N34" s="189">
        <v>0</v>
      </c>
      <c r="O34" s="189">
        <f t="shared" si="11"/>
        <v>0</v>
      </c>
      <c r="P34" s="189">
        <v>0</v>
      </c>
      <c r="Q34" s="189">
        <f t="shared" si="12"/>
        <v>0</v>
      </c>
      <c r="R34" s="189" t="s">
        <v>111</v>
      </c>
      <c r="S34" s="189" t="s">
        <v>154</v>
      </c>
      <c r="T34" s="190" t="s">
        <v>155</v>
      </c>
      <c r="U34" s="156">
        <v>4.6330000000000003E-2</v>
      </c>
      <c r="V34" s="156">
        <f t="shared" si="13"/>
        <v>0.46</v>
      </c>
      <c r="W34" s="156"/>
      <c r="X34" s="156" t="s">
        <v>156</v>
      </c>
      <c r="Y34" s="147"/>
      <c r="Z34" s="147"/>
      <c r="AA34" s="147"/>
      <c r="AB34" s="147"/>
      <c r="AC34" s="147"/>
      <c r="AD34" s="147"/>
      <c r="AE34" s="147"/>
      <c r="AF34" s="147"/>
      <c r="AG34" s="147" t="s">
        <v>758</v>
      </c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outlineLevel="1" x14ac:dyDescent="0.2">
      <c r="A35" s="184">
        <v>20</v>
      </c>
      <c r="B35" s="185" t="s">
        <v>939</v>
      </c>
      <c r="C35" s="191" t="s">
        <v>940</v>
      </c>
      <c r="D35" s="186" t="s">
        <v>189</v>
      </c>
      <c r="E35" s="187">
        <v>200</v>
      </c>
      <c r="F35" s="188"/>
      <c r="G35" s="189">
        <f t="shared" si="7"/>
        <v>0</v>
      </c>
      <c r="H35" s="188"/>
      <c r="I35" s="189">
        <f t="shared" si="8"/>
        <v>0</v>
      </c>
      <c r="J35" s="188"/>
      <c r="K35" s="189">
        <f t="shared" si="9"/>
        <v>0</v>
      </c>
      <c r="L35" s="189">
        <v>21</v>
      </c>
      <c r="M35" s="189">
        <f t="shared" si="10"/>
        <v>0</v>
      </c>
      <c r="N35" s="189">
        <v>0</v>
      </c>
      <c r="O35" s="189">
        <f t="shared" si="11"/>
        <v>0</v>
      </c>
      <c r="P35" s="189">
        <v>0</v>
      </c>
      <c r="Q35" s="189">
        <f t="shared" si="12"/>
        <v>0</v>
      </c>
      <c r="R35" s="189" t="s">
        <v>111</v>
      </c>
      <c r="S35" s="189" t="s">
        <v>154</v>
      </c>
      <c r="T35" s="190" t="s">
        <v>155</v>
      </c>
      <c r="U35" s="156">
        <v>5.0959999999999998E-2</v>
      </c>
      <c r="V35" s="156">
        <f t="shared" si="13"/>
        <v>10.19</v>
      </c>
      <c r="W35" s="156"/>
      <c r="X35" s="156" t="s">
        <v>156</v>
      </c>
      <c r="Y35" s="147"/>
      <c r="Z35" s="147"/>
      <c r="AA35" s="147"/>
      <c r="AB35" s="147"/>
      <c r="AC35" s="147"/>
      <c r="AD35" s="147"/>
      <c r="AE35" s="147"/>
      <c r="AF35" s="147"/>
      <c r="AG35" s="147" t="s">
        <v>758</v>
      </c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outlineLevel="1" x14ac:dyDescent="0.2">
      <c r="A36" s="184">
        <v>21</v>
      </c>
      <c r="B36" s="185" t="s">
        <v>941</v>
      </c>
      <c r="C36" s="191" t="s">
        <v>942</v>
      </c>
      <c r="D36" s="186" t="s">
        <v>189</v>
      </c>
      <c r="E36" s="187">
        <v>920</v>
      </c>
      <c r="F36" s="188"/>
      <c r="G36" s="189">
        <f t="shared" si="7"/>
        <v>0</v>
      </c>
      <c r="H36" s="188"/>
      <c r="I36" s="189">
        <f t="shared" si="8"/>
        <v>0</v>
      </c>
      <c r="J36" s="188"/>
      <c r="K36" s="189">
        <f t="shared" si="9"/>
        <v>0</v>
      </c>
      <c r="L36" s="189">
        <v>21</v>
      </c>
      <c r="M36" s="189">
        <f t="shared" si="10"/>
        <v>0</v>
      </c>
      <c r="N36" s="189">
        <v>0</v>
      </c>
      <c r="O36" s="189">
        <f t="shared" si="11"/>
        <v>0</v>
      </c>
      <c r="P36" s="189">
        <v>0</v>
      </c>
      <c r="Q36" s="189">
        <f t="shared" si="12"/>
        <v>0</v>
      </c>
      <c r="R36" s="189" t="s">
        <v>111</v>
      </c>
      <c r="S36" s="189" t="s">
        <v>154</v>
      </c>
      <c r="T36" s="190" t="s">
        <v>155</v>
      </c>
      <c r="U36" s="156">
        <v>7.4060000000000001E-2</v>
      </c>
      <c r="V36" s="156">
        <f t="shared" si="13"/>
        <v>68.14</v>
      </c>
      <c r="W36" s="156"/>
      <c r="X36" s="156" t="s">
        <v>156</v>
      </c>
      <c r="Y36" s="147"/>
      <c r="Z36" s="147"/>
      <c r="AA36" s="147"/>
      <c r="AB36" s="147"/>
      <c r="AC36" s="147"/>
      <c r="AD36" s="147"/>
      <c r="AE36" s="147"/>
      <c r="AF36" s="147"/>
      <c r="AG36" s="147" t="s">
        <v>758</v>
      </c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ht="22.5" outlineLevel="1" x14ac:dyDescent="0.2">
      <c r="A37" s="184">
        <v>22</v>
      </c>
      <c r="B37" s="185" t="s">
        <v>943</v>
      </c>
      <c r="C37" s="191" t="s">
        <v>944</v>
      </c>
      <c r="D37" s="186" t="s">
        <v>189</v>
      </c>
      <c r="E37" s="187">
        <v>920</v>
      </c>
      <c r="F37" s="188"/>
      <c r="G37" s="189">
        <f t="shared" si="7"/>
        <v>0</v>
      </c>
      <c r="H37" s="188"/>
      <c r="I37" s="189">
        <f t="shared" si="8"/>
        <v>0</v>
      </c>
      <c r="J37" s="188"/>
      <c r="K37" s="189">
        <f t="shared" si="9"/>
        <v>0</v>
      </c>
      <c r="L37" s="189">
        <v>21</v>
      </c>
      <c r="M37" s="189">
        <f t="shared" si="10"/>
        <v>0</v>
      </c>
      <c r="N37" s="189">
        <v>0</v>
      </c>
      <c r="O37" s="189">
        <f t="shared" si="11"/>
        <v>0</v>
      </c>
      <c r="P37" s="189">
        <v>0</v>
      </c>
      <c r="Q37" s="189">
        <f t="shared" si="12"/>
        <v>0</v>
      </c>
      <c r="R37" s="189" t="s">
        <v>111</v>
      </c>
      <c r="S37" s="189" t="s">
        <v>154</v>
      </c>
      <c r="T37" s="190" t="s">
        <v>155</v>
      </c>
      <c r="U37" s="156">
        <v>2.1000000000000001E-2</v>
      </c>
      <c r="V37" s="156">
        <f t="shared" si="13"/>
        <v>19.32</v>
      </c>
      <c r="W37" s="156"/>
      <c r="X37" s="156" t="s">
        <v>156</v>
      </c>
      <c r="Y37" s="147"/>
      <c r="Z37" s="147"/>
      <c r="AA37" s="147"/>
      <c r="AB37" s="147"/>
      <c r="AC37" s="147"/>
      <c r="AD37" s="147"/>
      <c r="AE37" s="147"/>
      <c r="AF37" s="147"/>
      <c r="AG37" s="147" t="s">
        <v>758</v>
      </c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outlineLevel="1" x14ac:dyDescent="0.2">
      <c r="A38" s="184">
        <v>23</v>
      </c>
      <c r="B38" s="185" t="s">
        <v>945</v>
      </c>
      <c r="C38" s="191" t="s">
        <v>946</v>
      </c>
      <c r="D38" s="186" t="s">
        <v>947</v>
      </c>
      <c r="E38" s="187">
        <v>1</v>
      </c>
      <c r="F38" s="188"/>
      <c r="G38" s="189">
        <f t="shared" si="7"/>
        <v>0</v>
      </c>
      <c r="H38" s="188"/>
      <c r="I38" s="189">
        <f t="shared" si="8"/>
        <v>0</v>
      </c>
      <c r="J38" s="188"/>
      <c r="K38" s="189">
        <f t="shared" si="9"/>
        <v>0</v>
      </c>
      <c r="L38" s="189">
        <v>21</v>
      </c>
      <c r="M38" s="189">
        <f t="shared" si="10"/>
        <v>0</v>
      </c>
      <c r="N38" s="189">
        <v>0</v>
      </c>
      <c r="O38" s="189">
        <f t="shared" si="11"/>
        <v>0</v>
      </c>
      <c r="P38" s="189">
        <v>0</v>
      </c>
      <c r="Q38" s="189">
        <f t="shared" si="12"/>
        <v>0</v>
      </c>
      <c r="R38" s="189"/>
      <c r="S38" s="189" t="s">
        <v>248</v>
      </c>
      <c r="T38" s="190" t="s">
        <v>249</v>
      </c>
      <c r="U38" s="156">
        <v>0</v>
      </c>
      <c r="V38" s="156">
        <f t="shared" si="13"/>
        <v>0</v>
      </c>
      <c r="W38" s="156"/>
      <c r="X38" s="156" t="s">
        <v>156</v>
      </c>
      <c r="Y38" s="147"/>
      <c r="Z38" s="147"/>
      <c r="AA38" s="147"/>
      <c r="AB38" s="147"/>
      <c r="AC38" s="147"/>
      <c r="AD38" s="147"/>
      <c r="AE38" s="147"/>
      <c r="AF38" s="147"/>
      <c r="AG38" s="147" t="s">
        <v>758</v>
      </c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x14ac:dyDescent="0.2">
      <c r="A39" s="162" t="s">
        <v>148</v>
      </c>
      <c r="B39" s="163" t="s">
        <v>115</v>
      </c>
      <c r="C39" s="177" t="s">
        <v>116</v>
      </c>
      <c r="D39" s="164"/>
      <c r="E39" s="165"/>
      <c r="F39" s="166"/>
      <c r="G39" s="166">
        <f>SUMIF(AG40:AG68,"&lt;&gt;NOR",G40:G68)</f>
        <v>0</v>
      </c>
      <c r="H39" s="166"/>
      <c r="I39" s="166">
        <f>SUM(I40:I68)</f>
        <v>0</v>
      </c>
      <c r="J39" s="166"/>
      <c r="K39" s="166">
        <f>SUM(K40:K68)</f>
        <v>0</v>
      </c>
      <c r="L39" s="166"/>
      <c r="M39" s="166">
        <f>SUM(M40:M68)</f>
        <v>0</v>
      </c>
      <c r="N39" s="166"/>
      <c r="O39" s="166">
        <f>SUM(O40:O68)</f>
        <v>112.63000000000001</v>
      </c>
      <c r="P39" s="166"/>
      <c r="Q39" s="166">
        <f>SUM(Q40:Q68)</f>
        <v>3.38</v>
      </c>
      <c r="R39" s="166"/>
      <c r="S39" s="166"/>
      <c r="T39" s="167"/>
      <c r="U39" s="161"/>
      <c r="V39" s="161">
        <f>SUM(V40:V68)</f>
        <v>1242.8700000000003</v>
      </c>
      <c r="W39" s="161"/>
      <c r="X39" s="161"/>
      <c r="AG39" t="s">
        <v>149</v>
      </c>
    </row>
    <row r="40" spans="1:60" outlineLevel="1" x14ac:dyDescent="0.2">
      <c r="A40" s="184">
        <v>24</v>
      </c>
      <c r="B40" s="185" t="s">
        <v>948</v>
      </c>
      <c r="C40" s="191" t="s">
        <v>949</v>
      </c>
      <c r="D40" s="186" t="s">
        <v>950</v>
      </c>
      <c r="E40" s="187">
        <v>1</v>
      </c>
      <c r="F40" s="188"/>
      <c r="G40" s="189">
        <f>ROUND(E40*F40,2)</f>
        <v>0</v>
      </c>
      <c r="H40" s="188"/>
      <c r="I40" s="189">
        <f>ROUND(E40*H40,2)</f>
        <v>0</v>
      </c>
      <c r="J40" s="188"/>
      <c r="K40" s="189">
        <f>ROUND(E40*J40,2)</f>
        <v>0</v>
      </c>
      <c r="L40" s="189">
        <v>21</v>
      </c>
      <c r="M40" s="189">
        <f>G40*(1+L40/100)</f>
        <v>0</v>
      </c>
      <c r="N40" s="189">
        <v>3.4209999999999997E-2</v>
      </c>
      <c r="O40" s="189">
        <f>ROUND(E40*N40,2)</f>
        <v>0.03</v>
      </c>
      <c r="P40" s="189">
        <v>0</v>
      </c>
      <c r="Q40" s="189">
        <f>ROUND(E40*P40,2)</f>
        <v>0</v>
      </c>
      <c r="R40" s="189"/>
      <c r="S40" s="189" t="s">
        <v>154</v>
      </c>
      <c r="T40" s="190" t="s">
        <v>155</v>
      </c>
      <c r="U40" s="156">
        <v>4.4880000000000004</v>
      </c>
      <c r="V40" s="156">
        <f>ROUND(E40*U40,2)</f>
        <v>4.49</v>
      </c>
      <c r="W40" s="156"/>
      <c r="X40" s="156" t="s">
        <v>156</v>
      </c>
      <c r="Y40" s="147"/>
      <c r="Z40" s="147"/>
      <c r="AA40" s="147"/>
      <c r="AB40" s="147"/>
      <c r="AC40" s="147"/>
      <c r="AD40" s="147"/>
      <c r="AE40" s="147"/>
      <c r="AF40" s="147"/>
      <c r="AG40" s="147" t="s">
        <v>758</v>
      </c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</row>
    <row r="41" spans="1:60" outlineLevel="1" x14ac:dyDescent="0.2">
      <c r="A41" s="184">
        <v>25</v>
      </c>
      <c r="B41" s="185" t="s">
        <v>951</v>
      </c>
      <c r="C41" s="191" t="s">
        <v>952</v>
      </c>
      <c r="D41" s="186" t="s">
        <v>152</v>
      </c>
      <c r="E41" s="187">
        <v>322</v>
      </c>
      <c r="F41" s="188"/>
      <c r="G41" s="189">
        <f>ROUND(E41*F41,2)</f>
        <v>0</v>
      </c>
      <c r="H41" s="188"/>
      <c r="I41" s="189">
        <f>ROUND(E41*H41,2)</f>
        <v>0</v>
      </c>
      <c r="J41" s="188"/>
      <c r="K41" s="189">
        <f>ROUND(E41*J41,2)</f>
        <v>0</v>
      </c>
      <c r="L41" s="189">
        <v>21</v>
      </c>
      <c r="M41" s="189">
        <f>G41*(1+L41/100)</f>
        <v>0</v>
      </c>
      <c r="N41" s="189">
        <v>0</v>
      </c>
      <c r="O41" s="189">
        <f>ROUND(E41*N41,2)</f>
        <v>0</v>
      </c>
      <c r="P41" s="189">
        <v>0</v>
      </c>
      <c r="Q41" s="189">
        <f>ROUND(E41*P41,2)</f>
        <v>0</v>
      </c>
      <c r="R41" s="189"/>
      <c r="S41" s="189" t="s">
        <v>154</v>
      </c>
      <c r="T41" s="190" t="s">
        <v>155</v>
      </c>
      <c r="U41" s="156">
        <v>0.14199999999999999</v>
      </c>
      <c r="V41" s="156">
        <f>ROUND(E41*U41,2)</f>
        <v>45.72</v>
      </c>
      <c r="W41" s="156"/>
      <c r="X41" s="156" t="s">
        <v>156</v>
      </c>
      <c r="Y41" s="147"/>
      <c r="Z41" s="147"/>
      <c r="AA41" s="147"/>
      <c r="AB41" s="147"/>
      <c r="AC41" s="147"/>
      <c r="AD41" s="147"/>
      <c r="AE41" s="147"/>
      <c r="AF41" s="147"/>
      <c r="AG41" s="147" t="s">
        <v>758</v>
      </c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outlineLevel="1" x14ac:dyDescent="0.2">
      <c r="A42" s="184">
        <v>26</v>
      </c>
      <c r="B42" s="185" t="s">
        <v>953</v>
      </c>
      <c r="C42" s="191" t="s">
        <v>954</v>
      </c>
      <c r="D42" s="186" t="s">
        <v>152</v>
      </c>
      <c r="E42" s="187">
        <v>7</v>
      </c>
      <c r="F42" s="188"/>
      <c r="G42" s="189">
        <f>ROUND(E42*F42,2)</f>
        <v>0</v>
      </c>
      <c r="H42" s="188"/>
      <c r="I42" s="189">
        <f>ROUND(E42*H42,2)</f>
        <v>0</v>
      </c>
      <c r="J42" s="188"/>
      <c r="K42" s="189">
        <f>ROUND(E42*J42,2)</f>
        <v>0</v>
      </c>
      <c r="L42" s="189">
        <v>21</v>
      </c>
      <c r="M42" s="189">
        <f>G42*(1+L42/100)</f>
        <v>0</v>
      </c>
      <c r="N42" s="189">
        <v>0</v>
      </c>
      <c r="O42" s="189">
        <f>ROUND(E42*N42,2)</f>
        <v>0</v>
      </c>
      <c r="P42" s="189">
        <v>0</v>
      </c>
      <c r="Q42" s="189">
        <f>ROUND(E42*P42,2)</f>
        <v>0</v>
      </c>
      <c r="R42" s="189"/>
      <c r="S42" s="189" t="s">
        <v>154</v>
      </c>
      <c r="T42" s="190" t="s">
        <v>155</v>
      </c>
      <c r="U42" s="156">
        <v>0.21</v>
      </c>
      <c r="V42" s="156">
        <f>ROUND(E42*U42,2)</f>
        <v>1.47</v>
      </c>
      <c r="W42" s="156"/>
      <c r="X42" s="156" t="s">
        <v>156</v>
      </c>
      <c r="Y42" s="147"/>
      <c r="Z42" s="147"/>
      <c r="AA42" s="147"/>
      <c r="AB42" s="147"/>
      <c r="AC42" s="147"/>
      <c r="AD42" s="147"/>
      <c r="AE42" s="147"/>
      <c r="AF42" s="147"/>
      <c r="AG42" s="147" t="s">
        <v>758</v>
      </c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ht="22.5" outlineLevel="1" x14ac:dyDescent="0.2">
      <c r="A43" s="168">
        <v>27</v>
      </c>
      <c r="B43" s="169" t="s">
        <v>340</v>
      </c>
      <c r="C43" s="178" t="s">
        <v>341</v>
      </c>
      <c r="D43" s="170" t="s">
        <v>152</v>
      </c>
      <c r="E43" s="171">
        <v>15</v>
      </c>
      <c r="F43" s="172"/>
      <c r="G43" s="173">
        <f>ROUND(E43*F43,2)</f>
        <v>0</v>
      </c>
      <c r="H43" s="172"/>
      <c r="I43" s="173">
        <f>ROUND(E43*H43,2)</f>
        <v>0</v>
      </c>
      <c r="J43" s="172"/>
      <c r="K43" s="173">
        <f>ROUND(E43*J43,2)</f>
        <v>0</v>
      </c>
      <c r="L43" s="173">
        <v>21</v>
      </c>
      <c r="M43" s="173">
        <f>G43*(1+L43/100)</f>
        <v>0</v>
      </c>
      <c r="N43" s="173">
        <v>0</v>
      </c>
      <c r="O43" s="173">
        <f>ROUND(E43*N43,2)</f>
        <v>0</v>
      </c>
      <c r="P43" s="173">
        <v>0.22500000000000001</v>
      </c>
      <c r="Q43" s="173">
        <f>ROUND(E43*P43,2)</f>
        <v>3.38</v>
      </c>
      <c r="R43" s="173" t="s">
        <v>153</v>
      </c>
      <c r="S43" s="173" t="s">
        <v>154</v>
      </c>
      <c r="T43" s="174" t="s">
        <v>155</v>
      </c>
      <c r="U43" s="156">
        <v>0.14199999999999999</v>
      </c>
      <c r="V43" s="156">
        <f>ROUND(E43*U43,2)</f>
        <v>2.13</v>
      </c>
      <c r="W43" s="156"/>
      <c r="X43" s="156" t="s">
        <v>156</v>
      </c>
      <c r="Y43" s="147"/>
      <c r="Z43" s="147"/>
      <c r="AA43" s="147"/>
      <c r="AB43" s="147"/>
      <c r="AC43" s="147"/>
      <c r="AD43" s="147"/>
      <c r="AE43" s="147"/>
      <c r="AF43" s="147"/>
      <c r="AG43" s="147" t="s">
        <v>758</v>
      </c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outlineLevel="1" x14ac:dyDescent="0.2">
      <c r="A44" s="154"/>
      <c r="B44" s="155"/>
      <c r="C44" s="253" t="s">
        <v>342</v>
      </c>
      <c r="D44" s="254"/>
      <c r="E44" s="254"/>
      <c r="F44" s="254"/>
      <c r="G44" s="254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47"/>
      <c r="Z44" s="147"/>
      <c r="AA44" s="147"/>
      <c r="AB44" s="147"/>
      <c r="AC44" s="147"/>
      <c r="AD44" s="147"/>
      <c r="AE44" s="147"/>
      <c r="AF44" s="147"/>
      <c r="AG44" s="147" t="s">
        <v>175</v>
      </c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outlineLevel="1" x14ac:dyDescent="0.2">
      <c r="A45" s="184">
        <v>28</v>
      </c>
      <c r="B45" s="185" t="s">
        <v>955</v>
      </c>
      <c r="C45" s="191" t="s">
        <v>956</v>
      </c>
      <c r="D45" s="186" t="s">
        <v>152</v>
      </c>
      <c r="E45" s="187">
        <v>15</v>
      </c>
      <c r="F45" s="188"/>
      <c r="G45" s="189">
        <f t="shared" ref="G45:G66" si="14">ROUND(E45*F45,2)</f>
        <v>0</v>
      </c>
      <c r="H45" s="188"/>
      <c r="I45" s="189">
        <f t="shared" ref="I45:I66" si="15">ROUND(E45*H45,2)</f>
        <v>0</v>
      </c>
      <c r="J45" s="188"/>
      <c r="K45" s="189">
        <f t="shared" ref="K45:K66" si="16">ROUND(E45*J45,2)</f>
        <v>0</v>
      </c>
      <c r="L45" s="189">
        <v>21</v>
      </c>
      <c r="M45" s="189">
        <f t="shared" ref="M45:M66" si="17">G45*(1+L45/100)</f>
        <v>0</v>
      </c>
      <c r="N45" s="189">
        <v>0.12024</v>
      </c>
      <c r="O45" s="189">
        <f t="shared" ref="O45:O66" si="18">ROUND(E45*N45,2)</f>
        <v>1.8</v>
      </c>
      <c r="P45" s="189">
        <v>0</v>
      </c>
      <c r="Q45" s="189">
        <f t="shared" ref="Q45:Q66" si="19">ROUND(E45*P45,2)</f>
        <v>0</v>
      </c>
      <c r="R45" s="189"/>
      <c r="S45" s="189" t="s">
        <v>154</v>
      </c>
      <c r="T45" s="190" t="s">
        <v>155</v>
      </c>
      <c r="U45" s="156">
        <v>0.60499999999999998</v>
      </c>
      <c r="V45" s="156">
        <f t="shared" ref="V45:V66" si="20">ROUND(E45*U45,2)</f>
        <v>9.08</v>
      </c>
      <c r="W45" s="156"/>
      <c r="X45" s="156" t="s">
        <v>156</v>
      </c>
      <c r="Y45" s="147"/>
      <c r="Z45" s="147"/>
      <c r="AA45" s="147"/>
      <c r="AB45" s="147"/>
      <c r="AC45" s="147"/>
      <c r="AD45" s="147"/>
      <c r="AE45" s="147"/>
      <c r="AF45" s="147"/>
      <c r="AG45" s="147" t="s">
        <v>758</v>
      </c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outlineLevel="1" x14ac:dyDescent="0.2">
      <c r="A46" s="184">
        <v>29</v>
      </c>
      <c r="B46" s="185" t="s">
        <v>957</v>
      </c>
      <c r="C46" s="191" t="s">
        <v>958</v>
      </c>
      <c r="D46" s="186" t="s">
        <v>152</v>
      </c>
      <c r="E46" s="187">
        <v>10</v>
      </c>
      <c r="F46" s="188"/>
      <c r="G46" s="189">
        <f t="shared" si="14"/>
        <v>0</v>
      </c>
      <c r="H46" s="188"/>
      <c r="I46" s="189">
        <f t="shared" si="15"/>
        <v>0</v>
      </c>
      <c r="J46" s="188"/>
      <c r="K46" s="189">
        <f t="shared" si="16"/>
        <v>0</v>
      </c>
      <c r="L46" s="189">
        <v>21</v>
      </c>
      <c r="M46" s="189">
        <f t="shared" si="17"/>
        <v>0</v>
      </c>
      <c r="N46" s="189">
        <v>0.22103999999999999</v>
      </c>
      <c r="O46" s="189">
        <f t="shared" si="18"/>
        <v>2.21</v>
      </c>
      <c r="P46" s="189">
        <v>0</v>
      </c>
      <c r="Q46" s="189">
        <f t="shared" si="19"/>
        <v>0</v>
      </c>
      <c r="R46" s="189"/>
      <c r="S46" s="189" t="s">
        <v>154</v>
      </c>
      <c r="T46" s="190" t="s">
        <v>155</v>
      </c>
      <c r="U46" s="156">
        <v>0.60499999999999998</v>
      </c>
      <c r="V46" s="156">
        <f t="shared" si="20"/>
        <v>6.05</v>
      </c>
      <c r="W46" s="156"/>
      <c r="X46" s="156" t="s">
        <v>156</v>
      </c>
      <c r="Y46" s="147"/>
      <c r="Z46" s="147"/>
      <c r="AA46" s="147"/>
      <c r="AB46" s="147"/>
      <c r="AC46" s="147"/>
      <c r="AD46" s="147"/>
      <c r="AE46" s="147"/>
      <c r="AF46" s="147"/>
      <c r="AG46" s="147" t="s">
        <v>758</v>
      </c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outlineLevel="1" x14ac:dyDescent="0.2">
      <c r="A47" s="184">
        <v>30</v>
      </c>
      <c r="B47" s="185" t="s">
        <v>959</v>
      </c>
      <c r="C47" s="191" t="s">
        <v>960</v>
      </c>
      <c r="D47" s="186" t="s">
        <v>152</v>
      </c>
      <c r="E47" s="187">
        <v>12</v>
      </c>
      <c r="F47" s="188"/>
      <c r="G47" s="189">
        <f t="shared" si="14"/>
        <v>0</v>
      </c>
      <c r="H47" s="188"/>
      <c r="I47" s="189">
        <f t="shared" si="15"/>
        <v>0</v>
      </c>
      <c r="J47" s="188"/>
      <c r="K47" s="189">
        <f t="shared" si="16"/>
        <v>0</v>
      </c>
      <c r="L47" s="189">
        <v>21</v>
      </c>
      <c r="M47" s="189">
        <f t="shared" si="17"/>
        <v>0</v>
      </c>
      <c r="N47" s="189">
        <v>0</v>
      </c>
      <c r="O47" s="189">
        <f t="shared" si="18"/>
        <v>0</v>
      </c>
      <c r="P47" s="189">
        <v>0</v>
      </c>
      <c r="Q47" s="189">
        <f t="shared" si="19"/>
        <v>0</v>
      </c>
      <c r="R47" s="189"/>
      <c r="S47" s="189" t="s">
        <v>154</v>
      </c>
      <c r="T47" s="190" t="s">
        <v>155</v>
      </c>
      <c r="U47" s="156">
        <v>0.23899999999999999</v>
      </c>
      <c r="V47" s="156">
        <f t="shared" si="20"/>
        <v>2.87</v>
      </c>
      <c r="W47" s="156"/>
      <c r="X47" s="156" t="s">
        <v>156</v>
      </c>
      <c r="Y47" s="147"/>
      <c r="Z47" s="147"/>
      <c r="AA47" s="147"/>
      <c r="AB47" s="147"/>
      <c r="AC47" s="147"/>
      <c r="AD47" s="147"/>
      <c r="AE47" s="147"/>
      <c r="AF47" s="147"/>
      <c r="AG47" s="147" t="s">
        <v>758</v>
      </c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outlineLevel="1" x14ac:dyDescent="0.2">
      <c r="A48" s="184">
        <v>31</v>
      </c>
      <c r="B48" s="185" t="s">
        <v>961</v>
      </c>
      <c r="C48" s="191" t="s">
        <v>962</v>
      </c>
      <c r="D48" s="186" t="s">
        <v>189</v>
      </c>
      <c r="E48" s="187">
        <v>40</v>
      </c>
      <c r="F48" s="188"/>
      <c r="G48" s="189">
        <f t="shared" si="14"/>
        <v>0</v>
      </c>
      <c r="H48" s="188"/>
      <c r="I48" s="189">
        <f t="shared" si="15"/>
        <v>0</v>
      </c>
      <c r="J48" s="188"/>
      <c r="K48" s="189">
        <f t="shared" si="16"/>
        <v>0</v>
      </c>
      <c r="L48" s="189">
        <v>21</v>
      </c>
      <c r="M48" s="189">
        <f t="shared" si="17"/>
        <v>0</v>
      </c>
      <c r="N48" s="189">
        <v>0</v>
      </c>
      <c r="O48" s="189">
        <f t="shared" si="18"/>
        <v>0</v>
      </c>
      <c r="P48" s="189">
        <v>0</v>
      </c>
      <c r="Q48" s="189">
        <f t="shared" si="19"/>
        <v>0</v>
      </c>
      <c r="R48" s="189"/>
      <c r="S48" s="189" t="s">
        <v>154</v>
      </c>
      <c r="T48" s="190" t="s">
        <v>155</v>
      </c>
      <c r="U48" s="156">
        <v>0.14499999999999999</v>
      </c>
      <c r="V48" s="156">
        <f t="shared" si="20"/>
        <v>5.8</v>
      </c>
      <c r="W48" s="156"/>
      <c r="X48" s="156" t="s">
        <v>156</v>
      </c>
      <c r="Y48" s="147"/>
      <c r="Z48" s="147"/>
      <c r="AA48" s="147"/>
      <c r="AB48" s="147"/>
      <c r="AC48" s="147"/>
      <c r="AD48" s="147"/>
      <c r="AE48" s="147"/>
      <c r="AF48" s="147"/>
      <c r="AG48" s="147" t="s">
        <v>758</v>
      </c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 outlineLevel="1" x14ac:dyDescent="0.2">
      <c r="A49" s="184">
        <v>32</v>
      </c>
      <c r="B49" s="185" t="s">
        <v>963</v>
      </c>
      <c r="C49" s="191" t="s">
        <v>964</v>
      </c>
      <c r="D49" s="186" t="s">
        <v>152</v>
      </c>
      <c r="E49" s="187">
        <v>12</v>
      </c>
      <c r="F49" s="188"/>
      <c r="G49" s="189">
        <f t="shared" si="14"/>
        <v>0</v>
      </c>
      <c r="H49" s="188"/>
      <c r="I49" s="189">
        <f t="shared" si="15"/>
        <v>0</v>
      </c>
      <c r="J49" s="188"/>
      <c r="K49" s="189">
        <f t="shared" si="16"/>
        <v>0</v>
      </c>
      <c r="L49" s="189">
        <v>21</v>
      </c>
      <c r="M49" s="189">
        <f t="shared" si="17"/>
        <v>0</v>
      </c>
      <c r="N49" s="189">
        <v>0</v>
      </c>
      <c r="O49" s="189">
        <f t="shared" si="18"/>
        <v>0</v>
      </c>
      <c r="P49" s="189">
        <v>0</v>
      </c>
      <c r="Q49" s="189">
        <f t="shared" si="19"/>
        <v>0</v>
      </c>
      <c r="R49" s="189"/>
      <c r="S49" s="189" t="s">
        <v>248</v>
      </c>
      <c r="T49" s="190" t="s">
        <v>249</v>
      </c>
      <c r="U49" s="156">
        <v>0</v>
      </c>
      <c r="V49" s="156">
        <f t="shared" si="20"/>
        <v>0</v>
      </c>
      <c r="W49" s="156"/>
      <c r="X49" s="156" t="s">
        <v>156</v>
      </c>
      <c r="Y49" s="147"/>
      <c r="Z49" s="147"/>
      <c r="AA49" s="147"/>
      <c r="AB49" s="147"/>
      <c r="AC49" s="147"/>
      <c r="AD49" s="147"/>
      <c r="AE49" s="147"/>
      <c r="AF49" s="147"/>
      <c r="AG49" s="147" t="s">
        <v>758</v>
      </c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</row>
    <row r="50" spans="1:60" outlineLevel="1" x14ac:dyDescent="0.2">
      <c r="A50" s="184">
        <v>33</v>
      </c>
      <c r="B50" s="185" t="s">
        <v>965</v>
      </c>
      <c r="C50" s="191" t="s">
        <v>966</v>
      </c>
      <c r="D50" s="186" t="s">
        <v>189</v>
      </c>
      <c r="E50" s="187">
        <v>20</v>
      </c>
      <c r="F50" s="188"/>
      <c r="G50" s="189">
        <f t="shared" si="14"/>
        <v>0</v>
      </c>
      <c r="H50" s="188"/>
      <c r="I50" s="189">
        <f t="shared" si="15"/>
        <v>0</v>
      </c>
      <c r="J50" s="188"/>
      <c r="K50" s="189">
        <f t="shared" si="16"/>
        <v>0</v>
      </c>
      <c r="L50" s="189">
        <v>21</v>
      </c>
      <c r="M50" s="189">
        <f t="shared" si="17"/>
        <v>0</v>
      </c>
      <c r="N50" s="189">
        <v>0</v>
      </c>
      <c r="O50" s="189">
        <f t="shared" si="18"/>
        <v>0</v>
      </c>
      <c r="P50" s="189">
        <v>0</v>
      </c>
      <c r="Q50" s="189">
        <f t="shared" si="19"/>
        <v>0</v>
      </c>
      <c r="R50" s="189"/>
      <c r="S50" s="189" t="s">
        <v>248</v>
      </c>
      <c r="T50" s="190" t="s">
        <v>249</v>
      </c>
      <c r="U50" s="156">
        <v>0</v>
      </c>
      <c r="V50" s="156">
        <f t="shared" si="20"/>
        <v>0</v>
      </c>
      <c r="W50" s="156"/>
      <c r="X50" s="156" t="s">
        <v>156</v>
      </c>
      <c r="Y50" s="147"/>
      <c r="Z50" s="147"/>
      <c r="AA50" s="147"/>
      <c r="AB50" s="147"/>
      <c r="AC50" s="147"/>
      <c r="AD50" s="147"/>
      <c r="AE50" s="147"/>
      <c r="AF50" s="147"/>
      <c r="AG50" s="147" t="s">
        <v>758</v>
      </c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outlineLevel="1" x14ac:dyDescent="0.2">
      <c r="A51" s="184">
        <v>34</v>
      </c>
      <c r="B51" s="185" t="s">
        <v>967</v>
      </c>
      <c r="C51" s="191" t="s">
        <v>968</v>
      </c>
      <c r="D51" s="186" t="s">
        <v>182</v>
      </c>
      <c r="E51" s="187">
        <v>20</v>
      </c>
      <c r="F51" s="188"/>
      <c r="G51" s="189">
        <f t="shared" si="14"/>
        <v>0</v>
      </c>
      <c r="H51" s="188"/>
      <c r="I51" s="189">
        <f t="shared" si="15"/>
        <v>0</v>
      </c>
      <c r="J51" s="188"/>
      <c r="K51" s="189">
        <f t="shared" si="16"/>
        <v>0</v>
      </c>
      <c r="L51" s="189">
        <v>21</v>
      </c>
      <c r="M51" s="189">
        <f t="shared" si="17"/>
        <v>0</v>
      </c>
      <c r="N51" s="189">
        <v>0</v>
      </c>
      <c r="O51" s="189">
        <f t="shared" si="18"/>
        <v>0</v>
      </c>
      <c r="P51" s="189">
        <v>0</v>
      </c>
      <c r="Q51" s="189">
        <f t="shared" si="19"/>
        <v>0</v>
      </c>
      <c r="R51" s="189"/>
      <c r="S51" s="189" t="s">
        <v>154</v>
      </c>
      <c r="T51" s="190" t="s">
        <v>155</v>
      </c>
      <c r="U51" s="156">
        <v>3.44</v>
      </c>
      <c r="V51" s="156">
        <f t="shared" si="20"/>
        <v>68.8</v>
      </c>
      <c r="W51" s="156"/>
      <c r="X51" s="156" t="s">
        <v>156</v>
      </c>
      <c r="Y51" s="147"/>
      <c r="Z51" s="147"/>
      <c r="AA51" s="147"/>
      <c r="AB51" s="147"/>
      <c r="AC51" s="147"/>
      <c r="AD51" s="147"/>
      <c r="AE51" s="147"/>
      <c r="AF51" s="147"/>
      <c r="AG51" s="147" t="s">
        <v>758</v>
      </c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outlineLevel="1" x14ac:dyDescent="0.2">
      <c r="A52" s="184">
        <v>35</v>
      </c>
      <c r="B52" s="185" t="s">
        <v>969</v>
      </c>
      <c r="C52" s="191" t="s">
        <v>970</v>
      </c>
      <c r="D52" s="186" t="s">
        <v>434</v>
      </c>
      <c r="E52" s="187">
        <v>20</v>
      </c>
      <c r="F52" s="188"/>
      <c r="G52" s="189">
        <f t="shared" si="14"/>
        <v>0</v>
      </c>
      <c r="H52" s="188"/>
      <c r="I52" s="189">
        <f t="shared" si="15"/>
        <v>0</v>
      </c>
      <c r="J52" s="188"/>
      <c r="K52" s="189">
        <f t="shared" si="16"/>
        <v>0</v>
      </c>
      <c r="L52" s="189">
        <v>21</v>
      </c>
      <c r="M52" s="189">
        <f t="shared" si="17"/>
        <v>0</v>
      </c>
      <c r="N52" s="189">
        <v>1.2999000000000001</v>
      </c>
      <c r="O52" s="189">
        <f t="shared" si="18"/>
        <v>26</v>
      </c>
      <c r="P52" s="189">
        <v>0</v>
      </c>
      <c r="Q52" s="189">
        <f t="shared" si="19"/>
        <v>0</v>
      </c>
      <c r="R52" s="189"/>
      <c r="S52" s="189" t="s">
        <v>154</v>
      </c>
      <c r="T52" s="190" t="s">
        <v>155</v>
      </c>
      <c r="U52" s="156">
        <v>2.383</v>
      </c>
      <c r="V52" s="156">
        <f t="shared" si="20"/>
        <v>47.66</v>
      </c>
      <c r="W52" s="156"/>
      <c r="X52" s="156" t="s">
        <v>156</v>
      </c>
      <c r="Y52" s="147"/>
      <c r="Z52" s="147"/>
      <c r="AA52" s="147"/>
      <c r="AB52" s="147"/>
      <c r="AC52" s="147"/>
      <c r="AD52" s="147"/>
      <c r="AE52" s="147"/>
      <c r="AF52" s="147"/>
      <c r="AG52" s="147" t="s">
        <v>758</v>
      </c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outlineLevel="1" x14ac:dyDescent="0.2">
      <c r="A53" s="184">
        <v>36</v>
      </c>
      <c r="B53" s="185" t="s">
        <v>971</v>
      </c>
      <c r="C53" s="191" t="s">
        <v>972</v>
      </c>
      <c r="D53" s="186" t="s">
        <v>434</v>
      </c>
      <c r="E53" s="187">
        <v>30</v>
      </c>
      <c r="F53" s="188"/>
      <c r="G53" s="189">
        <f t="shared" si="14"/>
        <v>0</v>
      </c>
      <c r="H53" s="188"/>
      <c r="I53" s="189">
        <f t="shared" si="15"/>
        <v>0</v>
      </c>
      <c r="J53" s="188"/>
      <c r="K53" s="189">
        <f t="shared" si="16"/>
        <v>0</v>
      </c>
      <c r="L53" s="189">
        <v>21</v>
      </c>
      <c r="M53" s="189">
        <f t="shared" si="17"/>
        <v>0</v>
      </c>
      <c r="N53" s="189">
        <v>0</v>
      </c>
      <c r="O53" s="189">
        <f t="shared" si="18"/>
        <v>0</v>
      </c>
      <c r="P53" s="189">
        <v>0</v>
      </c>
      <c r="Q53" s="189">
        <f t="shared" si="19"/>
        <v>0</v>
      </c>
      <c r="R53" s="189"/>
      <c r="S53" s="189" t="s">
        <v>154</v>
      </c>
      <c r="T53" s="190" t="s">
        <v>155</v>
      </c>
      <c r="U53" s="156">
        <v>1.86</v>
      </c>
      <c r="V53" s="156">
        <f t="shared" si="20"/>
        <v>55.8</v>
      </c>
      <c r="W53" s="156"/>
      <c r="X53" s="156" t="s">
        <v>156</v>
      </c>
      <c r="Y53" s="147"/>
      <c r="Z53" s="147"/>
      <c r="AA53" s="147"/>
      <c r="AB53" s="147"/>
      <c r="AC53" s="147"/>
      <c r="AD53" s="147"/>
      <c r="AE53" s="147"/>
      <c r="AF53" s="147"/>
      <c r="AG53" s="147" t="s">
        <v>758</v>
      </c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</row>
    <row r="54" spans="1:60" outlineLevel="1" x14ac:dyDescent="0.2">
      <c r="A54" s="184">
        <v>37</v>
      </c>
      <c r="B54" s="185" t="s">
        <v>973</v>
      </c>
      <c r="C54" s="191" t="s">
        <v>974</v>
      </c>
      <c r="D54" s="186" t="s">
        <v>434</v>
      </c>
      <c r="E54" s="187">
        <v>30</v>
      </c>
      <c r="F54" s="188"/>
      <c r="G54" s="189">
        <f t="shared" si="14"/>
        <v>0</v>
      </c>
      <c r="H54" s="188"/>
      <c r="I54" s="189">
        <f t="shared" si="15"/>
        <v>0</v>
      </c>
      <c r="J54" s="188"/>
      <c r="K54" s="189">
        <f t="shared" si="16"/>
        <v>0</v>
      </c>
      <c r="L54" s="189">
        <v>21</v>
      </c>
      <c r="M54" s="189">
        <f t="shared" si="17"/>
        <v>0</v>
      </c>
      <c r="N54" s="189">
        <v>0</v>
      </c>
      <c r="O54" s="189">
        <f t="shared" si="18"/>
        <v>0</v>
      </c>
      <c r="P54" s="189">
        <v>0</v>
      </c>
      <c r="Q54" s="189">
        <f t="shared" si="19"/>
        <v>0</v>
      </c>
      <c r="R54" s="189"/>
      <c r="S54" s="189" t="s">
        <v>154</v>
      </c>
      <c r="T54" s="190" t="s">
        <v>155</v>
      </c>
      <c r="U54" s="156">
        <v>0.39200000000000002</v>
      </c>
      <c r="V54" s="156">
        <f t="shared" si="20"/>
        <v>11.76</v>
      </c>
      <c r="W54" s="156"/>
      <c r="X54" s="156" t="s">
        <v>156</v>
      </c>
      <c r="Y54" s="147"/>
      <c r="Z54" s="147"/>
      <c r="AA54" s="147"/>
      <c r="AB54" s="147"/>
      <c r="AC54" s="147"/>
      <c r="AD54" s="147"/>
      <c r="AE54" s="147"/>
      <c r="AF54" s="147"/>
      <c r="AG54" s="147" t="s">
        <v>758</v>
      </c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outlineLevel="1" x14ac:dyDescent="0.2">
      <c r="A55" s="184">
        <v>38</v>
      </c>
      <c r="B55" s="185" t="s">
        <v>975</v>
      </c>
      <c r="C55" s="191" t="s">
        <v>976</v>
      </c>
      <c r="D55" s="186" t="s">
        <v>434</v>
      </c>
      <c r="E55" s="187">
        <v>20</v>
      </c>
      <c r="F55" s="188"/>
      <c r="G55" s="189">
        <f t="shared" si="14"/>
        <v>0</v>
      </c>
      <c r="H55" s="188"/>
      <c r="I55" s="189">
        <f t="shared" si="15"/>
        <v>0</v>
      </c>
      <c r="J55" s="188"/>
      <c r="K55" s="189">
        <f t="shared" si="16"/>
        <v>0</v>
      </c>
      <c r="L55" s="189">
        <v>21</v>
      </c>
      <c r="M55" s="189">
        <f t="shared" si="17"/>
        <v>0</v>
      </c>
      <c r="N55" s="189">
        <v>0</v>
      </c>
      <c r="O55" s="189">
        <f t="shared" si="18"/>
        <v>0</v>
      </c>
      <c r="P55" s="189">
        <v>0</v>
      </c>
      <c r="Q55" s="189">
        <f t="shared" si="19"/>
        <v>0</v>
      </c>
      <c r="R55" s="189"/>
      <c r="S55" s="189" t="s">
        <v>154</v>
      </c>
      <c r="T55" s="190" t="s">
        <v>155</v>
      </c>
      <c r="U55" s="156">
        <v>0.63700000000000001</v>
      </c>
      <c r="V55" s="156">
        <f t="shared" si="20"/>
        <v>12.74</v>
      </c>
      <c r="W55" s="156"/>
      <c r="X55" s="156" t="s">
        <v>156</v>
      </c>
      <c r="Y55" s="147"/>
      <c r="Z55" s="147"/>
      <c r="AA55" s="147"/>
      <c r="AB55" s="147"/>
      <c r="AC55" s="147"/>
      <c r="AD55" s="147"/>
      <c r="AE55" s="147"/>
      <c r="AF55" s="147"/>
      <c r="AG55" s="147" t="s">
        <v>758</v>
      </c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</row>
    <row r="56" spans="1:60" outlineLevel="1" x14ac:dyDescent="0.2">
      <c r="A56" s="184">
        <v>39</v>
      </c>
      <c r="B56" s="185" t="s">
        <v>977</v>
      </c>
      <c r="C56" s="191" t="s">
        <v>978</v>
      </c>
      <c r="D56" s="186" t="s">
        <v>182</v>
      </c>
      <c r="E56" s="187">
        <v>150</v>
      </c>
      <c r="F56" s="188"/>
      <c r="G56" s="189">
        <f t="shared" si="14"/>
        <v>0</v>
      </c>
      <c r="H56" s="188"/>
      <c r="I56" s="189">
        <f t="shared" si="15"/>
        <v>0</v>
      </c>
      <c r="J56" s="188"/>
      <c r="K56" s="189">
        <f t="shared" si="16"/>
        <v>0</v>
      </c>
      <c r="L56" s="189">
        <v>21</v>
      </c>
      <c r="M56" s="189">
        <f t="shared" si="17"/>
        <v>0</v>
      </c>
      <c r="N56" s="189">
        <v>0</v>
      </c>
      <c r="O56" s="189">
        <f t="shared" si="18"/>
        <v>0</v>
      </c>
      <c r="P56" s="189">
        <v>0</v>
      </c>
      <c r="Q56" s="189">
        <f t="shared" si="19"/>
        <v>0</v>
      </c>
      <c r="R56" s="189"/>
      <c r="S56" s="189" t="s">
        <v>154</v>
      </c>
      <c r="T56" s="190" t="s">
        <v>155</v>
      </c>
      <c r="U56" s="156">
        <v>1.2390000000000001</v>
      </c>
      <c r="V56" s="156">
        <f t="shared" si="20"/>
        <v>185.85</v>
      </c>
      <c r="W56" s="156"/>
      <c r="X56" s="156" t="s">
        <v>156</v>
      </c>
      <c r="Y56" s="147"/>
      <c r="Z56" s="147"/>
      <c r="AA56" s="147"/>
      <c r="AB56" s="147"/>
      <c r="AC56" s="147"/>
      <c r="AD56" s="147"/>
      <c r="AE56" s="147"/>
      <c r="AF56" s="147"/>
      <c r="AG56" s="147" t="s">
        <v>758</v>
      </c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 outlineLevel="1" x14ac:dyDescent="0.2">
      <c r="A57" s="184">
        <v>40</v>
      </c>
      <c r="B57" s="185" t="s">
        <v>979</v>
      </c>
      <c r="C57" s="191" t="s">
        <v>980</v>
      </c>
      <c r="D57" s="186" t="s">
        <v>189</v>
      </c>
      <c r="E57" s="187">
        <v>730</v>
      </c>
      <c r="F57" s="188"/>
      <c r="G57" s="189">
        <f t="shared" si="14"/>
        <v>0</v>
      </c>
      <c r="H57" s="188"/>
      <c r="I57" s="189">
        <f t="shared" si="15"/>
        <v>0</v>
      </c>
      <c r="J57" s="188"/>
      <c r="K57" s="189">
        <f t="shared" si="16"/>
        <v>0</v>
      </c>
      <c r="L57" s="189">
        <v>21</v>
      </c>
      <c r="M57" s="189">
        <f t="shared" si="17"/>
        <v>0</v>
      </c>
      <c r="N57" s="189">
        <v>0</v>
      </c>
      <c r="O57" s="189">
        <f t="shared" si="18"/>
        <v>0</v>
      </c>
      <c r="P57" s="189">
        <v>0</v>
      </c>
      <c r="Q57" s="189">
        <f t="shared" si="19"/>
        <v>0</v>
      </c>
      <c r="R57" s="189"/>
      <c r="S57" s="189" t="s">
        <v>154</v>
      </c>
      <c r="T57" s="190" t="s">
        <v>155</v>
      </c>
      <c r="U57" s="156">
        <v>0.74192999999999998</v>
      </c>
      <c r="V57" s="156">
        <f t="shared" si="20"/>
        <v>541.61</v>
      </c>
      <c r="W57" s="156"/>
      <c r="X57" s="156" t="s">
        <v>156</v>
      </c>
      <c r="Y57" s="147"/>
      <c r="Z57" s="147"/>
      <c r="AA57" s="147"/>
      <c r="AB57" s="147"/>
      <c r="AC57" s="147"/>
      <c r="AD57" s="147"/>
      <c r="AE57" s="147"/>
      <c r="AF57" s="147"/>
      <c r="AG57" s="147" t="s">
        <v>758</v>
      </c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</row>
    <row r="58" spans="1:60" outlineLevel="1" x14ac:dyDescent="0.2">
      <c r="A58" s="184">
        <v>41</v>
      </c>
      <c r="B58" s="185" t="s">
        <v>981</v>
      </c>
      <c r="C58" s="191" t="s">
        <v>982</v>
      </c>
      <c r="D58" s="186" t="s">
        <v>189</v>
      </c>
      <c r="E58" s="187">
        <v>730</v>
      </c>
      <c r="F58" s="188"/>
      <c r="G58" s="189">
        <f t="shared" si="14"/>
        <v>0</v>
      </c>
      <c r="H58" s="188"/>
      <c r="I58" s="189">
        <f t="shared" si="15"/>
        <v>0</v>
      </c>
      <c r="J58" s="188"/>
      <c r="K58" s="189">
        <f t="shared" si="16"/>
        <v>0</v>
      </c>
      <c r="L58" s="189">
        <v>21</v>
      </c>
      <c r="M58" s="189">
        <f t="shared" si="17"/>
        <v>0</v>
      </c>
      <c r="N58" s="189">
        <v>0.11025</v>
      </c>
      <c r="O58" s="189">
        <f t="shared" si="18"/>
        <v>80.48</v>
      </c>
      <c r="P58" s="189">
        <v>0</v>
      </c>
      <c r="Q58" s="189">
        <f t="shared" si="19"/>
        <v>0</v>
      </c>
      <c r="R58" s="189"/>
      <c r="S58" s="189" t="s">
        <v>154</v>
      </c>
      <c r="T58" s="190" t="s">
        <v>155</v>
      </c>
      <c r="U58" s="156">
        <v>5.28E-2</v>
      </c>
      <c r="V58" s="156">
        <f t="shared" si="20"/>
        <v>38.54</v>
      </c>
      <c r="W58" s="156"/>
      <c r="X58" s="156" t="s">
        <v>156</v>
      </c>
      <c r="Y58" s="147"/>
      <c r="Z58" s="147"/>
      <c r="AA58" s="147"/>
      <c r="AB58" s="147"/>
      <c r="AC58" s="147"/>
      <c r="AD58" s="147"/>
      <c r="AE58" s="147"/>
      <c r="AF58" s="147"/>
      <c r="AG58" s="147" t="s">
        <v>758</v>
      </c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outlineLevel="1" x14ac:dyDescent="0.2">
      <c r="A59" s="184">
        <v>42</v>
      </c>
      <c r="B59" s="185" t="s">
        <v>983</v>
      </c>
      <c r="C59" s="191" t="s">
        <v>984</v>
      </c>
      <c r="D59" s="186" t="s">
        <v>434</v>
      </c>
      <c r="E59" s="187">
        <v>40</v>
      </c>
      <c r="F59" s="188"/>
      <c r="G59" s="189">
        <f t="shared" si="14"/>
        <v>0</v>
      </c>
      <c r="H59" s="188"/>
      <c r="I59" s="189">
        <f t="shared" si="15"/>
        <v>0</v>
      </c>
      <c r="J59" s="188"/>
      <c r="K59" s="189">
        <f t="shared" si="16"/>
        <v>0</v>
      </c>
      <c r="L59" s="189">
        <v>21</v>
      </c>
      <c r="M59" s="189">
        <f t="shared" si="17"/>
        <v>0</v>
      </c>
      <c r="N59" s="189">
        <v>0</v>
      </c>
      <c r="O59" s="189">
        <f t="shared" si="18"/>
        <v>0</v>
      </c>
      <c r="P59" s="189">
        <v>0</v>
      </c>
      <c r="Q59" s="189">
        <f t="shared" si="19"/>
        <v>0</v>
      </c>
      <c r="R59" s="189"/>
      <c r="S59" s="189" t="s">
        <v>248</v>
      </c>
      <c r="T59" s="190" t="s">
        <v>249</v>
      </c>
      <c r="U59" s="156">
        <v>0</v>
      </c>
      <c r="V59" s="156">
        <f t="shared" si="20"/>
        <v>0</v>
      </c>
      <c r="W59" s="156"/>
      <c r="X59" s="156" t="s">
        <v>156</v>
      </c>
      <c r="Y59" s="147"/>
      <c r="Z59" s="147"/>
      <c r="AA59" s="147"/>
      <c r="AB59" s="147"/>
      <c r="AC59" s="147"/>
      <c r="AD59" s="147"/>
      <c r="AE59" s="147"/>
      <c r="AF59" s="147"/>
      <c r="AG59" s="147" t="s">
        <v>758</v>
      </c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outlineLevel="1" x14ac:dyDescent="0.2">
      <c r="A60" s="184">
        <v>43</v>
      </c>
      <c r="B60" s="185" t="s">
        <v>985</v>
      </c>
      <c r="C60" s="191" t="s">
        <v>986</v>
      </c>
      <c r="D60" s="186" t="s">
        <v>189</v>
      </c>
      <c r="E60" s="187">
        <v>10</v>
      </c>
      <c r="F60" s="188"/>
      <c r="G60" s="189">
        <f t="shared" si="14"/>
        <v>0</v>
      </c>
      <c r="H60" s="188"/>
      <c r="I60" s="189">
        <f t="shared" si="15"/>
        <v>0</v>
      </c>
      <c r="J60" s="188"/>
      <c r="K60" s="189">
        <f t="shared" si="16"/>
        <v>0</v>
      </c>
      <c r="L60" s="189">
        <v>21</v>
      </c>
      <c r="M60" s="189">
        <f t="shared" si="17"/>
        <v>0</v>
      </c>
      <c r="N60" s="189">
        <v>0</v>
      </c>
      <c r="O60" s="189">
        <f t="shared" si="18"/>
        <v>0</v>
      </c>
      <c r="P60" s="189">
        <v>0</v>
      </c>
      <c r="Q60" s="189">
        <f t="shared" si="19"/>
        <v>0</v>
      </c>
      <c r="R60" s="189"/>
      <c r="S60" s="189" t="s">
        <v>248</v>
      </c>
      <c r="T60" s="190" t="s">
        <v>249</v>
      </c>
      <c r="U60" s="156">
        <v>0</v>
      </c>
      <c r="V60" s="156">
        <f t="shared" si="20"/>
        <v>0</v>
      </c>
      <c r="W60" s="156"/>
      <c r="X60" s="156" t="s">
        <v>156</v>
      </c>
      <c r="Y60" s="147"/>
      <c r="Z60" s="147"/>
      <c r="AA60" s="147"/>
      <c r="AB60" s="147"/>
      <c r="AC60" s="147"/>
      <c r="AD60" s="147"/>
      <c r="AE60" s="147"/>
      <c r="AF60" s="147"/>
      <c r="AG60" s="147" t="s">
        <v>758</v>
      </c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outlineLevel="1" x14ac:dyDescent="0.2">
      <c r="A61" s="184">
        <v>44</v>
      </c>
      <c r="B61" s="185" t="s">
        <v>987</v>
      </c>
      <c r="C61" s="191" t="s">
        <v>988</v>
      </c>
      <c r="D61" s="186" t="s">
        <v>189</v>
      </c>
      <c r="E61" s="187">
        <v>730</v>
      </c>
      <c r="F61" s="188"/>
      <c r="G61" s="189">
        <f t="shared" si="14"/>
        <v>0</v>
      </c>
      <c r="H61" s="188"/>
      <c r="I61" s="189">
        <f t="shared" si="15"/>
        <v>0</v>
      </c>
      <c r="J61" s="188"/>
      <c r="K61" s="189">
        <f t="shared" si="16"/>
        <v>0</v>
      </c>
      <c r="L61" s="189">
        <v>21</v>
      </c>
      <c r="M61" s="189">
        <f t="shared" si="17"/>
        <v>0</v>
      </c>
      <c r="N61" s="189">
        <v>6.0000000000000002E-5</v>
      </c>
      <c r="O61" s="189">
        <f t="shared" si="18"/>
        <v>0.04</v>
      </c>
      <c r="P61" s="189">
        <v>0</v>
      </c>
      <c r="Q61" s="189">
        <f t="shared" si="19"/>
        <v>0</v>
      </c>
      <c r="R61" s="189"/>
      <c r="S61" s="189" t="s">
        <v>154</v>
      </c>
      <c r="T61" s="190" t="s">
        <v>155</v>
      </c>
      <c r="U61" s="156">
        <v>2.5999999999999999E-2</v>
      </c>
      <c r="V61" s="156">
        <f t="shared" si="20"/>
        <v>18.98</v>
      </c>
      <c r="W61" s="156"/>
      <c r="X61" s="156" t="s">
        <v>156</v>
      </c>
      <c r="Y61" s="147"/>
      <c r="Z61" s="147"/>
      <c r="AA61" s="147"/>
      <c r="AB61" s="147"/>
      <c r="AC61" s="147"/>
      <c r="AD61" s="147"/>
      <c r="AE61" s="147"/>
      <c r="AF61" s="147"/>
      <c r="AG61" s="147" t="s">
        <v>758</v>
      </c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outlineLevel="1" x14ac:dyDescent="0.2">
      <c r="A62" s="184">
        <v>45</v>
      </c>
      <c r="B62" s="185" t="s">
        <v>989</v>
      </c>
      <c r="C62" s="191" t="s">
        <v>990</v>
      </c>
      <c r="D62" s="186" t="s">
        <v>189</v>
      </c>
      <c r="E62" s="187">
        <v>100</v>
      </c>
      <c r="F62" s="188"/>
      <c r="G62" s="189">
        <f t="shared" si="14"/>
        <v>0</v>
      </c>
      <c r="H62" s="188"/>
      <c r="I62" s="189">
        <f t="shared" si="15"/>
        <v>0</v>
      </c>
      <c r="J62" s="188"/>
      <c r="K62" s="189">
        <f t="shared" si="16"/>
        <v>0</v>
      </c>
      <c r="L62" s="189">
        <v>21</v>
      </c>
      <c r="M62" s="189">
        <f t="shared" si="17"/>
        <v>0</v>
      </c>
      <c r="N62" s="189">
        <v>1.09E-3</v>
      </c>
      <c r="O62" s="189">
        <f t="shared" si="18"/>
        <v>0.11</v>
      </c>
      <c r="P62" s="189">
        <v>0</v>
      </c>
      <c r="Q62" s="189">
        <f t="shared" si="19"/>
        <v>0</v>
      </c>
      <c r="R62" s="189"/>
      <c r="S62" s="189" t="s">
        <v>154</v>
      </c>
      <c r="T62" s="190" t="s">
        <v>155</v>
      </c>
      <c r="U62" s="156">
        <v>6.4000000000000001E-2</v>
      </c>
      <c r="V62" s="156">
        <f t="shared" si="20"/>
        <v>6.4</v>
      </c>
      <c r="W62" s="156"/>
      <c r="X62" s="156" t="s">
        <v>156</v>
      </c>
      <c r="Y62" s="147"/>
      <c r="Z62" s="147"/>
      <c r="AA62" s="147"/>
      <c r="AB62" s="147"/>
      <c r="AC62" s="147"/>
      <c r="AD62" s="147"/>
      <c r="AE62" s="147"/>
      <c r="AF62" s="147"/>
      <c r="AG62" s="147" t="s">
        <v>758</v>
      </c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</row>
    <row r="63" spans="1:60" outlineLevel="1" x14ac:dyDescent="0.2">
      <c r="A63" s="184">
        <v>46</v>
      </c>
      <c r="B63" s="185" t="s">
        <v>991</v>
      </c>
      <c r="C63" s="191" t="s">
        <v>992</v>
      </c>
      <c r="D63" s="186" t="s">
        <v>189</v>
      </c>
      <c r="E63" s="187">
        <v>920</v>
      </c>
      <c r="F63" s="188"/>
      <c r="G63" s="189">
        <f t="shared" si="14"/>
        <v>0</v>
      </c>
      <c r="H63" s="188"/>
      <c r="I63" s="189">
        <f t="shared" si="15"/>
        <v>0</v>
      </c>
      <c r="J63" s="188"/>
      <c r="K63" s="189">
        <f t="shared" si="16"/>
        <v>0</v>
      </c>
      <c r="L63" s="189">
        <v>21</v>
      </c>
      <c r="M63" s="189">
        <f t="shared" si="17"/>
        <v>0</v>
      </c>
      <c r="N63" s="189">
        <v>2.1299999999999999E-3</v>
      </c>
      <c r="O63" s="189">
        <f t="shared" si="18"/>
        <v>1.96</v>
      </c>
      <c r="P63" s="189">
        <v>0</v>
      </c>
      <c r="Q63" s="189">
        <f t="shared" si="19"/>
        <v>0</v>
      </c>
      <c r="R63" s="189"/>
      <c r="S63" s="189" t="s">
        <v>154</v>
      </c>
      <c r="T63" s="190" t="s">
        <v>155</v>
      </c>
      <c r="U63" s="156">
        <v>8.5999999999999993E-2</v>
      </c>
      <c r="V63" s="156">
        <f t="shared" si="20"/>
        <v>79.12</v>
      </c>
      <c r="W63" s="156"/>
      <c r="X63" s="156" t="s">
        <v>156</v>
      </c>
      <c r="Y63" s="147"/>
      <c r="Z63" s="147"/>
      <c r="AA63" s="147"/>
      <c r="AB63" s="147"/>
      <c r="AC63" s="147"/>
      <c r="AD63" s="147"/>
      <c r="AE63" s="147"/>
      <c r="AF63" s="147"/>
      <c r="AG63" s="147" t="s">
        <v>758</v>
      </c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</row>
    <row r="64" spans="1:60" outlineLevel="1" x14ac:dyDescent="0.2">
      <c r="A64" s="184">
        <v>47</v>
      </c>
      <c r="B64" s="185" t="s">
        <v>993</v>
      </c>
      <c r="C64" s="191" t="s">
        <v>994</v>
      </c>
      <c r="D64" s="186" t="s">
        <v>189</v>
      </c>
      <c r="E64" s="187">
        <v>730</v>
      </c>
      <c r="F64" s="188"/>
      <c r="G64" s="189">
        <f t="shared" si="14"/>
        <v>0</v>
      </c>
      <c r="H64" s="188"/>
      <c r="I64" s="189">
        <f t="shared" si="15"/>
        <v>0</v>
      </c>
      <c r="J64" s="188"/>
      <c r="K64" s="189">
        <f t="shared" si="16"/>
        <v>0</v>
      </c>
      <c r="L64" s="189">
        <v>21</v>
      </c>
      <c r="M64" s="189">
        <f t="shared" si="17"/>
        <v>0</v>
      </c>
      <c r="N64" s="189">
        <v>0</v>
      </c>
      <c r="O64" s="189">
        <f t="shared" si="18"/>
        <v>0</v>
      </c>
      <c r="P64" s="189">
        <v>0</v>
      </c>
      <c r="Q64" s="189">
        <f t="shared" si="19"/>
        <v>0</v>
      </c>
      <c r="R64" s="189"/>
      <c r="S64" s="189" t="s">
        <v>154</v>
      </c>
      <c r="T64" s="190" t="s">
        <v>155</v>
      </c>
      <c r="U64" s="156">
        <v>0.107</v>
      </c>
      <c r="V64" s="156">
        <f t="shared" si="20"/>
        <v>78.11</v>
      </c>
      <c r="W64" s="156"/>
      <c r="X64" s="156" t="s">
        <v>156</v>
      </c>
      <c r="Y64" s="147"/>
      <c r="Z64" s="147"/>
      <c r="AA64" s="147"/>
      <c r="AB64" s="147"/>
      <c r="AC64" s="147"/>
      <c r="AD64" s="147"/>
      <c r="AE64" s="147"/>
      <c r="AF64" s="147"/>
      <c r="AG64" s="147" t="s">
        <v>758</v>
      </c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outlineLevel="1" x14ac:dyDescent="0.2">
      <c r="A65" s="184">
        <v>48</v>
      </c>
      <c r="B65" s="185" t="s">
        <v>995</v>
      </c>
      <c r="C65" s="191" t="s">
        <v>996</v>
      </c>
      <c r="D65" s="186" t="s">
        <v>182</v>
      </c>
      <c r="E65" s="187">
        <v>30</v>
      </c>
      <c r="F65" s="188"/>
      <c r="G65" s="189">
        <f t="shared" si="14"/>
        <v>0</v>
      </c>
      <c r="H65" s="188"/>
      <c r="I65" s="189">
        <f t="shared" si="15"/>
        <v>0</v>
      </c>
      <c r="J65" s="188"/>
      <c r="K65" s="189">
        <f t="shared" si="16"/>
        <v>0</v>
      </c>
      <c r="L65" s="189">
        <v>21</v>
      </c>
      <c r="M65" s="189">
        <f t="shared" si="17"/>
        <v>0</v>
      </c>
      <c r="N65" s="189">
        <v>0</v>
      </c>
      <c r="O65" s="189">
        <f t="shared" si="18"/>
        <v>0</v>
      </c>
      <c r="P65" s="189">
        <v>0</v>
      </c>
      <c r="Q65" s="189">
        <f t="shared" si="19"/>
        <v>0</v>
      </c>
      <c r="R65" s="189"/>
      <c r="S65" s="189" t="s">
        <v>154</v>
      </c>
      <c r="T65" s="190" t="s">
        <v>155</v>
      </c>
      <c r="U65" s="156">
        <v>0.66300000000000003</v>
      </c>
      <c r="V65" s="156">
        <f t="shared" si="20"/>
        <v>19.89</v>
      </c>
      <c r="W65" s="156"/>
      <c r="X65" s="156" t="s">
        <v>156</v>
      </c>
      <c r="Y65" s="147"/>
      <c r="Z65" s="147"/>
      <c r="AA65" s="147"/>
      <c r="AB65" s="147"/>
      <c r="AC65" s="147"/>
      <c r="AD65" s="147"/>
      <c r="AE65" s="147"/>
      <c r="AF65" s="147"/>
      <c r="AG65" s="147" t="s">
        <v>758</v>
      </c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 outlineLevel="1" x14ac:dyDescent="0.2">
      <c r="A66" s="168">
        <v>49</v>
      </c>
      <c r="B66" s="169" t="s">
        <v>997</v>
      </c>
      <c r="C66" s="178" t="s">
        <v>998</v>
      </c>
      <c r="D66" s="170" t="s">
        <v>182</v>
      </c>
      <c r="E66" s="171">
        <v>150</v>
      </c>
      <c r="F66" s="172"/>
      <c r="G66" s="173">
        <f t="shared" si="14"/>
        <v>0</v>
      </c>
      <c r="H66" s="172"/>
      <c r="I66" s="173">
        <f t="shared" si="15"/>
        <v>0</v>
      </c>
      <c r="J66" s="172"/>
      <c r="K66" s="173">
        <f t="shared" si="16"/>
        <v>0</v>
      </c>
      <c r="L66" s="173">
        <v>21</v>
      </c>
      <c r="M66" s="173">
        <f t="shared" si="17"/>
        <v>0</v>
      </c>
      <c r="N66" s="173">
        <v>0</v>
      </c>
      <c r="O66" s="173">
        <f t="shared" si="18"/>
        <v>0</v>
      </c>
      <c r="P66" s="173">
        <v>0</v>
      </c>
      <c r="Q66" s="173">
        <f t="shared" si="19"/>
        <v>0</v>
      </c>
      <c r="R66" s="173"/>
      <c r="S66" s="173" t="s">
        <v>154</v>
      </c>
      <c r="T66" s="174" t="s">
        <v>155</v>
      </c>
      <c r="U66" s="156">
        <v>0</v>
      </c>
      <c r="V66" s="156">
        <f t="shared" si="20"/>
        <v>0</v>
      </c>
      <c r="W66" s="156"/>
      <c r="X66" s="156" t="s">
        <v>156</v>
      </c>
      <c r="Y66" s="147"/>
      <c r="Z66" s="147"/>
      <c r="AA66" s="147"/>
      <c r="AB66" s="147"/>
      <c r="AC66" s="147"/>
      <c r="AD66" s="147"/>
      <c r="AE66" s="147"/>
      <c r="AF66" s="147"/>
      <c r="AG66" s="147" t="s">
        <v>157</v>
      </c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</row>
    <row r="67" spans="1:60" outlineLevel="1" x14ac:dyDescent="0.2">
      <c r="A67" s="154"/>
      <c r="B67" s="155"/>
      <c r="C67" s="179" t="s">
        <v>999</v>
      </c>
      <c r="D67" s="157"/>
      <c r="E67" s="158">
        <v>30</v>
      </c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47"/>
      <c r="Z67" s="147"/>
      <c r="AA67" s="147"/>
      <c r="AB67" s="147"/>
      <c r="AC67" s="147"/>
      <c r="AD67" s="147"/>
      <c r="AE67" s="147"/>
      <c r="AF67" s="147"/>
      <c r="AG67" s="147" t="s">
        <v>159</v>
      </c>
      <c r="AH67" s="147">
        <v>5</v>
      </c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</row>
    <row r="68" spans="1:60" outlineLevel="1" x14ac:dyDescent="0.2">
      <c r="A68" s="154"/>
      <c r="B68" s="155"/>
      <c r="C68" s="180" t="s">
        <v>213</v>
      </c>
      <c r="D68" s="159"/>
      <c r="E68" s="160">
        <v>120</v>
      </c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47"/>
      <c r="Z68" s="147"/>
      <c r="AA68" s="147"/>
      <c r="AB68" s="147"/>
      <c r="AC68" s="147"/>
      <c r="AD68" s="147"/>
      <c r="AE68" s="147"/>
      <c r="AF68" s="147"/>
      <c r="AG68" s="147" t="s">
        <v>159</v>
      </c>
      <c r="AH68" s="147">
        <v>4</v>
      </c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 x14ac:dyDescent="0.2">
      <c r="A69" s="162" t="s">
        <v>148</v>
      </c>
      <c r="B69" s="163" t="s">
        <v>117</v>
      </c>
      <c r="C69" s="177" t="s">
        <v>118</v>
      </c>
      <c r="D69" s="164"/>
      <c r="E69" s="165"/>
      <c r="F69" s="166"/>
      <c r="G69" s="166">
        <f>SUMIF(AG70:AG72,"&lt;&gt;NOR",G70:G72)</f>
        <v>0</v>
      </c>
      <c r="H69" s="166"/>
      <c r="I69" s="166">
        <f>SUM(I70:I72)</f>
        <v>0</v>
      </c>
      <c r="J69" s="166"/>
      <c r="K69" s="166">
        <f>SUM(K70:K72)</f>
        <v>0</v>
      </c>
      <c r="L69" s="166"/>
      <c r="M69" s="166">
        <f>SUM(M70:M72)</f>
        <v>0</v>
      </c>
      <c r="N69" s="166"/>
      <c r="O69" s="166">
        <f>SUM(O70:O72)</f>
        <v>0</v>
      </c>
      <c r="P69" s="166"/>
      <c r="Q69" s="166">
        <f>SUM(Q70:Q72)</f>
        <v>0</v>
      </c>
      <c r="R69" s="166"/>
      <c r="S69" s="166"/>
      <c r="T69" s="167"/>
      <c r="U69" s="161"/>
      <c r="V69" s="161">
        <f>SUM(V70:V72)</f>
        <v>1.47</v>
      </c>
      <c r="W69" s="161"/>
      <c r="X69" s="161"/>
      <c r="AG69" t="s">
        <v>149</v>
      </c>
    </row>
    <row r="70" spans="1:60" outlineLevel="1" x14ac:dyDescent="0.2">
      <c r="A70" s="168">
        <v>50</v>
      </c>
      <c r="B70" s="169" t="s">
        <v>326</v>
      </c>
      <c r="C70" s="178" t="s">
        <v>327</v>
      </c>
      <c r="D70" s="170" t="s">
        <v>227</v>
      </c>
      <c r="E70" s="171">
        <v>3</v>
      </c>
      <c r="F70" s="172"/>
      <c r="G70" s="173">
        <f>ROUND(E70*F70,2)</f>
        <v>0</v>
      </c>
      <c r="H70" s="172"/>
      <c r="I70" s="173">
        <f>ROUND(E70*H70,2)</f>
        <v>0</v>
      </c>
      <c r="J70" s="172"/>
      <c r="K70" s="173">
        <f>ROUND(E70*J70,2)</f>
        <v>0</v>
      </c>
      <c r="L70" s="173">
        <v>21</v>
      </c>
      <c r="M70" s="173">
        <f>G70*(1+L70/100)</f>
        <v>0</v>
      </c>
      <c r="N70" s="173">
        <v>0</v>
      </c>
      <c r="O70" s="173">
        <f>ROUND(E70*N70,2)</f>
        <v>0</v>
      </c>
      <c r="P70" s="173">
        <v>0</v>
      </c>
      <c r="Q70" s="173">
        <f>ROUND(E70*P70,2)</f>
        <v>0</v>
      </c>
      <c r="R70" s="173" t="s">
        <v>314</v>
      </c>
      <c r="S70" s="173" t="s">
        <v>154</v>
      </c>
      <c r="T70" s="174" t="s">
        <v>155</v>
      </c>
      <c r="U70" s="156">
        <v>0.49</v>
      </c>
      <c r="V70" s="156">
        <f>ROUND(E70*U70,2)</f>
        <v>1.47</v>
      </c>
      <c r="W70" s="156"/>
      <c r="X70" s="156" t="s">
        <v>156</v>
      </c>
      <c r="Y70" s="147"/>
      <c r="Z70" s="147"/>
      <c r="AA70" s="147"/>
      <c r="AB70" s="147"/>
      <c r="AC70" s="147"/>
      <c r="AD70" s="147"/>
      <c r="AE70" s="147"/>
      <c r="AF70" s="147"/>
      <c r="AG70" s="147" t="s">
        <v>758</v>
      </c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</row>
    <row r="71" spans="1:60" outlineLevel="1" x14ac:dyDescent="0.2">
      <c r="A71" s="154"/>
      <c r="B71" s="155"/>
      <c r="C71" s="262" t="s">
        <v>330</v>
      </c>
      <c r="D71" s="263"/>
      <c r="E71" s="263"/>
      <c r="F71" s="263"/>
      <c r="G71" s="263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47"/>
      <c r="Z71" s="147"/>
      <c r="AA71" s="147"/>
      <c r="AB71" s="147"/>
      <c r="AC71" s="147"/>
      <c r="AD71" s="147"/>
      <c r="AE71" s="147"/>
      <c r="AF71" s="147"/>
      <c r="AG71" s="147" t="s">
        <v>331</v>
      </c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outlineLevel="1" x14ac:dyDescent="0.2">
      <c r="A72" s="184">
        <v>51</v>
      </c>
      <c r="B72" s="185" t="s">
        <v>312</v>
      </c>
      <c r="C72" s="191" t="s">
        <v>313</v>
      </c>
      <c r="D72" s="186" t="s">
        <v>227</v>
      </c>
      <c r="E72" s="187">
        <v>3</v>
      </c>
      <c r="F72" s="188"/>
      <c r="G72" s="189">
        <f>ROUND(E72*F72,2)</f>
        <v>0</v>
      </c>
      <c r="H72" s="188"/>
      <c r="I72" s="189">
        <f>ROUND(E72*H72,2)</f>
        <v>0</v>
      </c>
      <c r="J72" s="188"/>
      <c r="K72" s="189">
        <f>ROUND(E72*J72,2)</f>
        <v>0</v>
      </c>
      <c r="L72" s="189">
        <v>21</v>
      </c>
      <c r="M72" s="189">
        <f>G72*(1+L72/100)</f>
        <v>0</v>
      </c>
      <c r="N72" s="189">
        <v>0</v>
      </c>
      <c r="O72" s="189">
        <f>ROUND(E72*N72,2)</f>
        <v>0</v>
      </c>
      <c r="P72" s="189">
        <v>0</v>
      </c>
      <c r="Q72" s="189">
        <f>ROUND(E72*P72,2)</f>
        <v>0</v>
      </c>
      <c r="R72" s="189" t="s">
        <v>314</v>
      </c>
      <c r="S72" s="189" t="s">
        <v>154</v>
      </c>
      <c r="T72" s="190" t="s">
        <v>315</v>
      </c>
      <c r="U72" s="156">
        <v>0</v>
      </c>
      <c r="V72" s="156">
        <f>ROUND(E72*U72,2)</f>
        <v>0</v>
      </c>
      <c r="W72" s="156"/>
      <c r="X72" s="156" t="s">
        <v>156</v>
      </c>
      <c r="Y72" s="147"/>
      <c r="Z72" s="147"/>
      <c r="AA72" s="147"/>
      <c r="AB72" s="147"/>
      <c r="AC72" s="147"/>
      <c r="AD72" s="147"/>
      <c r="AE72" s="147"/>
      <c r="AF72" s="147"/>
      <c r="AG72" s="147" t="s">
        <v>758</v>
      </c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</row>
    <row r="73" spans="1:60" x14ac:dyDescent="0.2">
      <c r="A73" s="162" t="s">
        <v>148</v>
      </c>
      <c r="B73" s="163" t="s">
        <v>115</v>
      </c>
      <c r="C73" s="177" t="s">
        <v>116</v>
      </c>
      <c r="D73" s="164"/>
      <c r="E73" s="165"/>
      <c r="F73" s="166"/>
      <c r="G73" s="166">
        <f>SUMIF(AG74:AG83,"&lt;&gt;NOR",G74:G83)</f>
        <v>0</v>
      </c>
      <c r="H73" s="166"/>
      <c r="I73" s="166">
        <f>SUM(I74:I83)</f>
        <v>0</v>
      </c>
      <c r="J73" s="166"/>
      <c r="K73" s="166">
        <f>SUM(K74:K83)</f>
        <v>0</v>
      </c>
      <c r="L73" s="166"/>
      <c r="M73" s="166">
        <f>SUM(M74:M83)</f>
        <v>0</v>
      </c>
      <c r="N73" s="166"/>
      <c r="O73" s="166">
        <f>SUM(O74:O83)</f>
        <v>8.86</v>
      </c>
      <c r="P73" s="166"/>
      <c r="Q73" s="166">
        <f>SUM(Q74:Q83)</f>
        <v>0</v>
      </c>
      <c r="R73" s="166"/>
      <c r="S73" s="166"/>
      <c r="T73" s="167"/>
      <c r="U73" s="161"/>
      <c r="V73" s="161">
        <f>SUM(V74:V83)</f>
        <v>39.61</v>
      </c>
      <c r="W73" s="161"/>
      <c r="X73" s="161"/>
      <c r="AG73" t="s">
        <v>149</v>
      </c>
    </row>
    <row r="74" spans="1:60" outlineLevel="1" x14ac:dyDescent="0.2">
      <c r="A74" s="184">
        <v>52</v>
      </c>
      <c r="B74" s="185" t="s">
        <v>1000</v>
      </c>
      <c r="C74" s="191" t="s">
        <v>1001</v>
      </c>
      <c r="D74" s="186" t="s">
        <v>227</v>
      </c>
      <c r="E74" s="187">
        <v>54</v>
      </c>
      <c r="F74" s="188"/>
      <c r="G74" s="189">
        <f>ROUND(E74*F74,2)</f>
        <v>0</v>
      </c>
      <c r="H74" s="188"/>
      <c r="I74" s="189">
        <f>ROUND(E74*H74,2)</f>
        <v>0</v>
      </c>
      <c r="J74" s="188"/>
      <c r="K74" s="189">
        <f>ROUND(E74*J74,2)</f>
        <v>0</v>
      </c>
      <c r="L74" s="189">
        <v>21</v>
      </c>
      <c r="M74" s="189">
        <f>G74*(1+L74/100)</f>
        <v>0</v>
      </c>
      <c r="N74" s="189">
        <v>0</v>
      </c>
      <c r="O74" s="189">
        <f>ROUND(E74*N74,2)</f>
        <v>0</v>
      </c>
      <c r="P74" s="189">
        <v>0</v>
      </c>
      <c r="Q74" s="189">
        <f>ROUND(E74*P74,2)</f>
        <v>0</v>
      </c>
      <c r="R74" s="189" t="s">
        <v>195</v>
      </c>
      <c r="S74" s="189" t="s">
        <v>154</v>
      </c>
      <c r="T74" s="190" t="s">
        <v>155</v>
      </c>
      <c r="U74" s="156">
        <v>0</v>
      </c>
      <c r="V74" s="156">
        <f>ROUND(E74*U74,2)</f>
        <v>0</v>
      </c>
      <c r="W74" s="156"/>
      <c r="X74" s="156" t="s">
        <v>156</v>
      </c>
      <c r="Y74" s="147"/>
      <c r="Z74" s="147"/>
      <c r="AA74" s="147"/>
      <c r="AB74" s="147"/>
      <c r="AC74" s="147"/>
      <c r="AD74" s="147"/>
      <c r="AE74" s="147"/>
      <c r="AF74" s="147"/>
      <c r="AG74" s="147" t="s">
        <v>758</v>
      </c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</row>
    <row r="75" spans="1:60" outlineLevel="1" x14ac:dyDescent="0.2">
      <c r="A75" s="184">
        <v>53</v>
      </c>
      <c r="B75" s="185" t="s">
        <v>1002</v>
      </c>
      <c r="C75" s="191" t="s">
        <v>1003</v>
      </c>
      <c r="D75" s="186" t="s">
        <v>152</v>
      </c>
      <c r="E75" s="187">
        <v>250</v>
      </c>
      <c r="F75" s="188"/>
      <c r="G75" s="189">
        <f>ROUND(E75*F75,2)</f>
        <v>0</v>
      </c>
      <c r="H75" s="188"/>
      <c r="I75" s="189">
        <f>ROUND(E75*H75,2)</f>
        <v>0</v>
      </c>
      <c r="J75" s="188"/>
      <c r="K75" s="189">
        <f>ROUND(E75*J75,2)</f>
        <v>0</v>
      </c>
      <c r="L75" s="189">
        <v>21</v>
      </c>
      <c r="M75" s="189">
        <f>G75*(1+L75/100)</f>
        <v>0</v>
      </c>
      <c r="N75" s="189">
        <v>2.0000000000000002E-5</v>
      </c>
      <c r="O75" s="189">
        <f>ROUND(E75*N75,2)</f>
        <v>0.01</v>
      </c>
      <c r="P75" s="189">
        <v>0</v>
      </c>
      <c r="Q75" s="189">
        <f>ROUND(E75*P75,2)</f>
        <v>0</v>
      </c>
      <c r="R75" s="189"/>
      <c r="S75" s="189" t="s">
        <v>154</v>
      </c>
      <c r="T75" s="190" t="s">
        <v>155</v>
      </c>
      <c r="U75" s="156">
        <v>0.05</v>
      </c>
      <c r="V75" s="156">
        <f>ROUND(E75*U75,2)</f>
        <v>12.5</v>
      </c>
      <c r="W75" s="156"/>
      <c r="X75" s="156" t="s">
        <v>156</v>
      </c>
      <c r="Y75" s="147"/>
      <c r="Z75" s="147"/>
      <c r="AA75" s="147"/>
      <c r="AB75" s="147"/>
      <c r="AC75" s="147"/>
      <c r="AD75" s="147"/>
      <c r="AE75" s="147"/>
      <c r="AF75" s="147"/>
      <c r="AG75" s="147" t="s">
        <v>758</v>
      </c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outlineLevel="1" x14ac:dyDescent="0.2">
      <c r="A76" s="184">
        <v>54</v>
      </c>
      <c r="B76" s="185" t="s">
        <v>1004</v>
      </c>
      <c r="C76" s="191" t="s">
        <v>1005</v>
      </c>
      <c r="D76" s="186" t="s">
        <v>152</v>
      </c>
      <c r="E76" s="187">
        <v>250</v>
      </c>
      <c r="F76" s="188"/>
      <c r="G76" s="189">
        <f>ROUND(E76*F76,2)</f>
        <v>0</v>
      </c>
      <c r="H76" s="188"/>
      <c r="I76" s="189">
        <f>ROUND(E76*H76,2)</f>
        <v>0</v>
      </c>
      <c r="J76" s="188"/>
      <c r="K76" s="189">
        <f>ROUND(E76*J76,2)</f>
        <v>0</v>
      </c>
      <c r="L76" s="189">
        <v>21</v>
      </c>
      <c r="M76" s="189">
        <f>G76*(1+L76/100)</f>
        <v>0</v>
      </c>
      <c r="N76" s="189">
        <v>0</v>
      </c>
      <c r="O76" s="189">
        <f>ROUND(E76*N76,2)</f>
        <v>0</v>
      </c>
      <c r="P76" s="189">
        <v>0</v>
      </c>
      <c r="Q76" s="189">
        <f>ROUND(E76*P76,2)</f>
        <v>0</v>
      </c>
      <c r="R76" s="189"/>
      <c r="S76" s="189" t="s">
        <v>154</v>
      </c>
      <c r="T76" s="190" t="s">
        <v>155</v>
      </c>
      <c r="U76" s="156">
        <v>8.7999999999999995E-2</v>
      </c>
      <c r="V76" s="156">
        <f>ROUND(E76*U76,2)</f>
        <v>22</v>
      </c>
      <c r="W76" s="156"/>
      <c r="X76" s="156" t="s">
        <v>156</v>
      </c>
      <c r="Y76" s="147"/>
      <c r="Z76" s="147"/>
      <c r="AA76" s="147"/>
      <c r="AB76" s="147"/>
      <c r="AC76" s="147"/>
      <c r="AD76" s="147"/>
      <c r="AE76" s="147"/>
      <c r="AF76" s="147"/>
      <c r="AG76" s="147" t="s">
        <v>758</v>
      </c>
      <c r="AH76" s="147"/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</row>
    <row r="77" spans="1:60" ht="22.5" outlineLevel="1" x14ac:dyDescent="0.2">
      <c r="A77" s="184">
        <v>55</v>
      </c>
      <c r="B77" s="185" t="s">
        <v>1006</v>
      </c>
      <c r="C77" s="191" t="s">
        <v>1007</v>
      </c>
      <c r="D77" s="186" t="s">
        <v>152</v>
      </c>
      <c r="E77" s="187">
        <v>10</v>
      </c>
      <c r="F77" s="188"/>
      <c r="G77" s="189">
        <f>ROUND(E77*F77,2)</f>
        <v>0</v>
      </c>
      <c r="H77" s="188"/>
      <c r="I77" s="189">
        <f>ROUND(E77*H77,2)</f>
        <v>0</v>
      </c>
      <c r="J77" s="188"/>
      <c r="K77" s="189">
        <f>ROUND(E77*J77,2)</f>
        <v>0</v>
      </c>
      <c r="L77" s="189">
        <v>21</v>
      </c>
      <c r="M77" s="189">
        <f>G77*(1+L77/100)</f>
        <v>0</v>
      </c>
      <c r="N77" s="189">
        <v>0.12659999999999999</v>
      </c>
      <c r="O77" s="189">
        <f>ROUND(E77*N77,2)</f>
        <v>1.27</v>
      </c>
      <c r="P77" s="189">
        <v>0</v>
      </c>
      <c r="Q77" s="189">
        <f>ROUND(E77*P77,2)</f>
        <v>0</v>
      </c>
      <c r="R77" s="189" t="s">
        <v>153</v>
      </c>
      <c r="S77" s="189" t="s">
        <v>154</v>
      </c>
      <c r="T77" s="190" t="s">
        <v>155</v>
      </c>
      <c r="U77" s="156">
        <v>9.1999999999999998E-2</v>
      </c>
      <c r="V77" s="156">
        <f>ROUND(E77*U77,2)</f>
        <v>0.92</v>
      </c>
      <c r="W77" s="156"/>
      <c r="X77" s="156" t="s">
        <v>156</v>
      </c>
      <c r="Y77" s="147"/>
      <c r="Z77" s="147"/>
      <c r="AA77" s="147"/>
      <c r="AB77" s="147"/>
      <c r="AC77" s="147"/>
      <c r="AD77" s="147"/>
      <c r="AE77" s="147"/>
      <c r="AF77" s="147"/>
      <c r="AG77" s="147" t="s">
        <v>758</v>
      </c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outlineLevel="1" x14ac:dyDescent="0.2">
      <c r="A78" s="168">
        <v>56</v>
      </c>
      <c r="B78" s="169" t="s">
        <v>1008</v>
      </c>
      <c r="C78" s="178" t="s">
        <v>1009</v>
      </c>
      <c r="D78" s="170" t="s">
        <v>152</v>
      </c>
      <c r="E78" s="171">
        <v>10</v>
      </c>
      <c r="F78" s="172"/>
      <c r="G78" s="173">
        <f>ROUND(E78*F78,2)</f>
        <v>0</v>
      </c>
      <c r="H78" s="172"/>
      <c r="I78" s="173">
        <f>ROUND(E78*H78,2)</f>
        <v>0</v>
      </c>
      <c r="J78" s="172"/>
      <c r="K78" s="173">
        <f>ROUND(E78*J78,2)</f>
        <v>0</v>
      </c>
      <c r="L78" s="173">
        <v>21</v>
      </c>
      <c r="M78" s="173">
        <f>G78*(1+L78/100)</f>
        <v>0</v>
      </c>
      <c r="N78" s="173">
        <v>9.7970000000000002E-2</v>
      </c>
      <c r="O78" s="173">
        <f>ROUND(E78*N78,2)</f>
        <v>0.98</v>
      </c>
      <c r="P78" s="173">
        <v>0</v>
      </c>
      <c r="Q78" s="173">
        <f>ROUND(E78*P78,2)</f>
        <v>0</v>
      </c>
      <c r="R78" s="173" t="s">
        <v>153</v>
      </c>
      <c r="S78" s="173" t="s">
        <v>154</v>
      </c>
      <c r="T78" s="174" t="s">
        <v>155</v>
      </c>
      <c r="U78" s="156">
        <v>0.22500000000000001</v>
      </c>
      <c r="V78" s="156">
        <f>ROUND(E78*U78,2)</f>
        <v>2.25</v>
      </c>
      <c r="W78" s="156"/>
      <c r="X78" s="156" t="s">
        <v>156</v>
      </c>
      <c r="Y78" s="147"/>
      <c r="Z78" s="147"/>
      <c r="AA78" s="147"/>
      <c r="AB78" s="147"/>
      <c r="AC78" s="147"/>
      <c r="AD78" s="147"/>
      <c r="AE78" s="147"/>
      <c r="AF78" s="147"/>
      <c r="AG78" s="147" t="s">
        <v>758</v>
      </c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</row>
    <row r="79" spans="1:60" outlineLevel="1" x14ac:dyDescent="0.2">
      <c r="A79" s="154"/>
      <c r="B79" s="155"/>
      <c r="C79" s="253" t="s">
        <v>1010</v>
      </c>
      <c r="D79" s="254"/>
      <c r="E79" s="254"/>
      <c r="F79" s="254"/>
      <c r="G79" s="254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47"/>
      <c r="Z79" s="147"/>
      <c r="AA79" s="147"/>
      <c r="AB79" s="147"/>
      <c r="AC79" s="147"/>
      <c r="AD79" s="147"/>
      <c r="AE79" s="147"/>
      <c r="AF79" s="147"/>
      <c r="AG79" s="147" t="s">
        <v>175</v>
      </c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</row>
    <row r="80" spans="1:60" outlineLevel="1" x14ac:dyDescent="0.2">
      <c r="A80" s="168">
        <v>57</v>
      </c>
      <c r="B80" s="169" t="s">
        <v>1011</v>
      </c>
      <c r="C80" s="178" t="s">
        <v>1012</v>
      </c>
      <c r="D80" s="170" t="s">
        <v>152</v>
      </c>
      <c r="E80" s="171">
        <v>10</v>
      </c>
      <c r="F80" s="172"/>
      <c r="G80" s="173">
        <f>ROUND(E80*F80,2)</f>
        <v>0</v>
      </c>
      <c r="H80" s="172"/>
      <c r="I80" s="173">
        <f>ROUND(E80*H80,2)</f>
        <v>0</v>
      </c>
      <c r="J80" s="172"/>
      <c r="K80" s="173">
        <f>ROUND(E80*J80,2)</f>
        <v>0</v>
      </c>
      <c r="L80" s="173">
        <v>21</v>
      </c>
      <c r="M80" s="173">
        <f>G80*(1+L80/100)</f>
        <v>0</v>
      </c>
      <c r="N80" s="173">
        <v>4.0600000000000002E-3</v>
      </c>
      <c r="O80" s="173">
        <f>ROUND(E80*N80,2)</f>
        <v>0.04</v>
      </c>
      <c r="P80" s="173">
        <v>0</v>
      </c>
      <c r="Q80" s="173">
        <f>ROUND(E80*P80,2)</f>
        <v>0</v>
      </c>
      <c r="R80" s="173" t="s">
        <v>153</v>
      </c>
      <c r="S80" s="173" t="s">
        <v>154</v>
      </c>
      <c r="T80" s="174" t="s">
        <v>155</v>
      </c>
      <c r="U80" s="156">
        <v>1.6E-2</v>
      </c>
      <c r="V80" s="156">
        <f>ROUND(E80*U80,2)</f>
        <v>0.16</v>
      </c>
      <c r="W80" s="156"/>
      <c r="X80" s="156" t="s">
        <v>156</v>
      </c>
      <c r="Y80" s="147"/>
      <c r="Z80" s="147"/>
      <c r="AA80" s="147"/>
      <c r="AB80" s="147"/>
      <c r="AC80" s="147"/>
      <c r="AD80" s="147"/>
      <c r="AE80" s="147"/>
      <c r="AF80" s="147"/>
      <c r="AG80" s="147" t="s">
        <v>758</v>
      </c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</row>
    <row r="81" spans="1:60" outlineLevel="1" x14ac:dyDescent="0.2">
      <c r="A81" s="154"/>
      <c r="B81" s="155"/>
      <c r="C81" s="253" t="s">
        <v>1013</v>
      </c>
      <c r="D81" s="254"/>
      <c r="E81" s="254"/>
      <c r="F81" s="254"/>
      <c r="G81" s="254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56"/>
      <c r="T81" s="156"/>
      <c r="U81" s="156"/>
      <c r="V81" s="156"/>
      <c r="W81" s="156"/>
      <c r="X81" s="156"/>
      <c r="Y81" s="147"/>
      <c r="Z81" s="147"/>
      <c r="AA81" s="147"/>
      <c r="AB81" s="147"/>
      <c r="AC81" s="147"/>
      <c r="AD81" s="147"/>
      <c r="AE81" s="147"/>
      <c r="AF81" s="147"/>
      <c r="AG81" s="147" t="s">
        <v>175</v>
      </c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75" t="str">
        <f>C81</f>
        <v>z kameniva drobného drceného obaleného asfaltem se zaválcováním a odstraněním přebytečného materiálu s povrchu</v>
      </c>
      <c r="BB81" s="147"/>
      <c r="BC81" s="147"/>
      <c r="BD81" s="147"/>
      <c r="BE81" s="147"/>
      <c r="BF81" s="147"/>
      <c r="BG81" s="147"/>
      <c r="BH81" s="147"/>
    </row>
    <row r="82" spans="1:60" outlineLevel="1" x14ac:dyDescent="0.2">
      <c r="A82" s="184">
        <v>58</v>
      </c>
      <c r="B82" s="185" t="s">
        <v>1014</v>
      </c>
      <c r="C82" s="191" t="s">
        <v>1015</v>
      </c>
      <c r="D82" s="186" t="s">
        <v>152</v>
      </c>
      <c r="E82" s="187">
        <v>10</v>
      </c>
      <c r="F82" s="188"/>
      <c r="G82" s="189">
        <f>ROUND(E82*F82,2)</f>
        <v>0</v>
      </c>
      <c r="H82" s="188"/>
      <c r="I82" s="189">
        <f>ROUND(E82*H82,2)</f>
        <v>0</v>
      </c>
      <c r="J82" s="188"/>
      <c r="K82" s="189">
        <f>ROUND(E82*J82,2)</f>
        <v>0</v>
      </c>
      <c r="L82" s="189">
        <v>21</v>
      </c>
      <c r="M82" s="189">
        <f>G82*(1+L82/100)</f>
        <v>0</v>
      </c>
      <c r="N82" s="189">
        <v>0.15128</v>
      </c>
      <c r="O82" s="189">
        <f>ROUND(E82*N82,2)</f>
        <v>1.51</v>
      </c>
      <c r="P82" s="189">
        <v>0</v>
      </c>
      <c r="Q82" s="189">
        <f>ROUND(E82*P82,2)</f>
        <v>0</v>
      </c>
      <c r="R82" s="189"/>
      <c r="S82" s="189" t="s">
        <v>154</v>
      </c>
      <c r="T82" s="190" t="s">
        <v>155</v>
      </c>
      <c r="U82" s="156">
        <v>4.4999999999999998E-2</v>
      </c>
      <c r="V82" s="156">
        <f>ROUND(E82*U82,2)</f>
        <v>0.45</v>
      </c>
      <c r="W82" s="156"/>
      <c r="X82" s="156" t="s">
        <v>156</v>
      </c>
      <c r="Y82" s="147"/>
      <c r="Z82" s="147"/>
      <c r="AA82" s="147"/>
      <c r="AB82" s="147"/>
      <c r="AC82" s="147"/>
      <c r="AD82" s="147"/>
      <c r="AE82" s="147"/>
      <c r="AF82" s="147"/>
      <c r="AG82" s="147" t="s">
        <v>758</v>
      </c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</row>
    <row r="83" spans="1:60" outlineLevel="1" x14ac:dyDescent="0.2">
      <c r="A83" s="184">
        <v>59</v>
      </c>
      <c r="B83" s="185" t="s">
        <v>1016</v>
      </c>
      <c r="C83" s="191" t="s">
        <v>1017</v>
      </c>
      <c r="D83" s="186" t="s">
        <v>182</v>
      </c>
      <c r="E83" s="187">
        <v>2</v>
      </c>
      <c r="F83" s="188"/>
      <c r="G83" s="189">
        <f>ROUND(E83*F83,2)</f>
        <v>0</v>
      </c>
      <c r="H83" s="188"/>
      <c r="I83" s="189">
        <f>ROUND(E83*H83,2)</f>
        <v>0</v>
      </c>
      <c r="J83" s="188"/>
      <c r="K83" s="189">
        <f>ROUND(E83*J83,2)</f>
        <v>0</v>
      </c>
      <c r="L83" s="189">
        <v>21</v>
      </c>
      <c r="M83" s="189">
        <f>G83*(1+L83/100)</f>
        <v>0</v>
      </c>
      <c r="N83" s="189">
        <v>2.5249999999999999</v>
      </c>
      <c r="O83" s="189">
        <f>ROUND(E83*N83,2)</f>
        <v>5.05</v>
      </c>
      <c r="P83" s="189">
        <v>0</v>
      </c>
      <c r="Q83" s="189">
        <f>ROUND(E83*P83,2)</f>
        <v>0</v>
      </c>
      <c r="R83" s="189"/>
      <c r="S83" s="189" t="s">
        <v>154</v>
      </c>
      <c r="T83" s="190" t="s">
        <v>155</v>
      </c>
      <c r="U83" s="156">
        <v>0.66500000000000004</v>
      </c>
      <c r="V83" s="156">
        <f>ROUND(E83*U83,2)</f>
        <v>1.33</v>
      </c>
      <c r="W83" s="156"/>
      <c r="X83" s="156" t="s">
        <v>156</v>
      </c>
      <c r="Y83" s="147"/>
      <c r="Z83" s="147"/>
      <c r="AA83" s="147"/>
      <c r="AB83" s="147"/>
      <c r="AC83" s="147"/>
      <c r="AD83" s="147"/>
      <c r="AE83" s="147"/>
      <c r="AF83" s="147"/>
      <c r="AG83" s="147" t="s">
        <v>758</v>
      </c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</row>
    <row r="84" spans="1:60" x14ac:dyDescent="0.2">
      <c r="A84" s="162" t="s">
        <v>148</v>
      </c>
      <c r="B84" s="163" t="s">
        <v>105</v>
      </c>
      <c r="C84" s="177" t="s">
        <v>106</v>
      </c>
      <c r="D84" s="164"/>
      <c r="E84" s="165"/>
      <c r="F84" s="166"/>
      <c r="G84" s="166">
        <f>SUMIF(AG85:AG109,"&lt;&gt;NOR",G85:G109)</f>
        <v>0</v>
      </c>
      <c r="H84" s="166"/>
      <c r="I84" s="166">
        <f>SUM(I85:I109)</f>
        <v>0</v>
      </c>
      <c r="J84" s="166"/>
      <c r="K84" s="166">
        <f>SUM(K85:K109)</f>
        <v>0</v>
      </c>
      <c r="L84" s="166"/>
      <c r="M84" s="166">
        <f>SUM(M85:M109)</f>
        <v>0</v>
      </c>
      <c r="N84" s="166"/>
      <c r="O84" s="166">
        <f>SUM(O85:O109)</f>
        <v>0</v>
      </c>
      <c r="P84" s="166"/>
      <c r="Q84" s="166">
        <f>SUM(Q85:Q109)</f>
        <v>0</v>
      </c>
      <c r="R84" s="166"/>
      <c r="S84" s="166"/>
      <c r="T84" s="167"/>
      <c r="U84" s="161"/>
      <c r="V84" s="161">
        <f>SUM(V85:V109)</f>
        <v>0</v>
      </c>
      <c r="W84" s="161"/>
      <c r="X84" s="161"/>
      <c r="AG84" t="s">
        <v>149</v>
      </c>
    </row>
    <row r="85" spans="1:60" ht="22.5" outlineLevel="1" x14ac:dyDescent="0.2">
      <c r="A85" s="184">
        <v>60</v>
      </c>
      <c r="B85" s="185" t="s">
        <v>1018</v>
      </c>
      <c r="C85" s="191" t="s">
        <v>1019</v>
      </c>
      <c r="D85" s="186" t="s">
        <v>434</v>
      </c>
      <c r="E85" s="187">
        <v>20</v>
      </c>
      <c r="F85" s="188"/>
      <c r="G85" s="189">
        <f t="shared" ref="G85:G109" si="21">ROUND(E85*F85,2)</f>
        <v>0</v>
      </c>
      <c r="H85" s="188"/>
      <c r="I85" s="189">
        <f t="shared" ref="I85:I109" si="22">ROUND(E85*H85,2)</f>
        <v>0</v>
      </c>
      <c r="J85" s="188"/>
      <c r="K85" s="189">
        <f t="shared" ref="K85:K109" si="23">ROUND(E85*J85,2)</f>
        <v>0</v>
      </c>
      <c r="L85" s="189">
        <v>21</v>
      </c>
      <c r="M85" s="189">
        <f t="shared" ref="M85:M109" si="24">G85*(1+L85/100)</f>
        <v>0</v>
      </c>
      <c r="N85" s="189">
        <v>0</v>
      </c>
      <c r="O85" s="189">
        <f t="shared" ref="O85:O109" si="25">ROUND(E85*N85,2)</f>
        <v>0</v>
      </c>
      <c r="P85" s="189">
        <v>0</v>
      </c>
      <c r="Q85" s="189">
        <f t="shared" ref="Q85:Q109" si="26">ROUND(E85*P85,2)</f>
        <v>0</v>
      </c>
      <c r="R85" s="189"/>
      <c r="S85" s="189" t="s">
        <v>248</v>
      </c>
      <c r="T85" s="190" t="s">
        <v>249</v>
      </c>
      <c r="U85" s="156">
        <v>0</v>
      </c>
      <c r="V85" s="156">
        <f t="shared" ref="V85:V109" si="27">ROUND(E85*U85,2)</f>
        <v>0</v>
      </c>
      <c r="W85" s="156"/>
      <c r="X85" s="156" t="s">
        <v>156</v>
      </c>
      <c r="Y85" s="147"/>
      <c r="Z85" s="147"/>
      <c r="AA85" s="147"/>
      <c r="AB85" s="147"/>
      <c r="AC85" s="147"/>
      <c r="AD85" s="147"/>
      <c r="AE85" s="147"/>
      <c r="AF85" s="147"/>
      <c r="AG85" s="147" t="s">
        <v>751</v>
      </c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</row>
    <row r="86" spans="1:60" outlineLevel="1" x14ac:dyDescent="0.2">
      <c r="A86" s="184">
        <v>61</v>
      </c>
      <c r="B86" s="185" t="s">
        <v>1020</v>
      </c>
      <c r="C86" s="191" t="s">
        <v>1021</v>
      </c>
      <c r="D86" s="186" t="s">
        <v>434</v>
      </c>
      <c r="E86" s="187">
        <v>20</v>
      </c>
      <c r="F86" s="188"/>
      <c r="G86" s="189">
        <f t="shared" si="21"/>
        <v>0</v>
      </c>
      <c r="H86" s="188"/>
      <c r="I86" s="189">
        <f t="shared" si="22"/>
        <v>0</v>
      </c>
      <c r="J86" s="188"/>
      <c r="K86" s="189">
        <f t="shared" si="23"/>
        <v>0</v>
      </c>
      <c r="L86" s="189">
        <v>21</v>
      </c>
      <c r="M86" s="189">
        <f t="shared" si="24"/>
        <v>0</v>
      </c>
      <c r="N86" s="189">
        <v>0</v>
      </c>
      <c r="O86" s="189">
        <f t="shared" si="25"/>
        <v>0</v>
      </c>
      <c r="P86" s="189">
        <v>0</v>
      </c>
      <c r="Q86" s="189">
        <f t="shared" si="26"/>
        <v>0</v>
      </c>
      <c r="R86" s="189"/>
      <c r="S86" s="189" t="s">
        <v>248</v>
      </c>
      <c r="T86" s="190" t="s">
        <v>249</v>
      </c>
      <c r="U86" s="156">
        <v>0</v>
      </c>
      <c r="V86" s="156">
        <f t="shared" si="27"/>
        <v>0</v>
      </c>
      <c r="W86" s="156"/>
      <c r="X86" s="156" t="s">
        <v>156</v>
      </c>
      <c r="Y86" s="147"/>
      <c r="Z86" s="147"/>
      <c r="AA86" s="147"/>
      <c r="AB86" s="147"/>
      <c r="AC86" s="147"/>
      <c r="AD86" s="147"/>
      <c r="AE86" s="147"/>
      <c r="AF86" s="147"/>
      <c r="AG86" s="147" t="s">
        <v>751</v>
      </c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</row>
    <row r="87" spans="1:60" outlineLevel="1" x14ac:dyDescent="0.2">
      <c r="A87" s="184">
        <v>62</v>
      </c>
      <c r="B87" s="185" t="s">
        <v>1022</v>
      </c>
      <c r="C87" s="191" t="s">
        <v>1023</v>
      </c>
      <c r="D87" s="186" t="s">
        <v>434</v>
      </c>
      <c r="E87" s="187">
        <v>11</v>
      </c>
      <c r="F87" s="188"/>
      <c r="G87" s="189">
        <f t="shared" si="21"/>
        <v>0</v>
      </c>
      <c r="H87" s="188"/>
      <c r="I87" s="189">
        <f t="shared" si="22"/>
        <v>0</v>
      </c>
      <c r="J87" s="188"/>
      <c r="K87" s="189">
        <f t="shared" si="23"/>
        <v>0</v>
      </c>
      <c r="L87" s="189">
        <v>21</v>
      </c>
      <c r="M87" s="189">
        <f t="shared" si="24"/>
        <v>0</v>
      </c>
      <c r="N87" s="189">
        <v>0</v>
      </c>
      <c r="O87" s="189">
        <f t="shared" si="25"/>
        <v>0</v>
      </c>
      <c r="P87" s="189">
        <v>0</v>
      </c>
      <c r="Q87" s="189">
        <f t="shared" si="26"/>
        <v>0</v>
      </c>
      <c r="R87" s="189"/>
      <c r="S87" s="189" t="s">
        <v>248</v>
      </c>
      <c r="T87" s="190" t="s">
        <v>249</v>
      </c>
      <c r="U87" s="156">
        <v>0</v>
      </c>
      <c r="V87" s="156">
        <f t="shared" si="27"/>
        <v>0</v>
      </c>
      <c r="W87" s="156"/>
      <c r="X87" s="156" t="s">
        <v>156</v>
      </c>
      <c r="Y87" s="147"/>
      <c r="Z87" s="147"/>
      <c r="AA87" s="147"/>
      <c r="AB87" s="147"/>
      <c r="AC87" s="147"/>
      <c r="AD87" s="147"/>
      <c r="AE87" s="147"/>
      <c r="AF87" s="147"/>
      <c r="AG87" s="147" t="s">
        <v>751</v>
      </c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</row>
    <row r="88" spans="1:60" outlineLevel="1" x14ac:dyDescent="0.2">
      <c r="A88" s="184">
        <v>63</v>
      </c>
      <c r="B88" s="185" t="s">
        <v>1024</v>
      </c>
      <c r="C88" s="191" t="s">
        <v>1025</v>
      </c>
      <c r="D88" s="186" t="s">
        <v>434</v>
      </c>
      <c r="E88" s="187">
        <v>9</v>
      </c>
      <c r="F88" s="188"/>
      <c r="G88" s="189">
        <f t="shared" si="21"/>
        <v>0</v>
      </c>
      <c r="H88" s="188"/>
      <c r="I88" s="189">
        <f t="shared" si="22"/>
        <v>0</v>
      </c>
      <c r="J88" s="188"/>
      <c r="K88" s="189">
        <f t="shared" si="23"/>
        <v>0</v>
      </c>
      <c r="L88" s="189">
        <v>21</v>
      </c>
      <c r="M88" s="189">
        <f t="shared" si="24"/>
        <v>0</v>
      </c>
      <c r="N88" s="189">
        <v>0</v>
      </c>
      <c r="O88" s="189">
        <f t="shared" si="25"/>
        <v>0</v>
      </c>
      <c r="P88" s="189">
        <v>0</v>
      </c>
      <c r="Q88" s="189">
        <f t="shared" si="26"/>
        <v>0</v>
      </c>
      <c r="R88" s="189"/>
      <c r="S88" s="189" t="s">
        <v>248</v>
      </c>
      <c r="T88" s="190" t="s">
        <v>249</v>
      </c>
      <c r="U88" s="156">
        <v>0</v>
      </c>
      <c r="V88" s="156">
        <f t="shared" si="27"/>
        <v>0</v>
      </c>
      <c r="W88" s="156"/>
      <c r="X88" s="156" t="s">
        <v>156</v>
      </c>
      <c r="Y88" s="147"/>
      <c r="Z88" s="147"/>
      <c r="AA88" s="147"/>
      <c r="AB88" s="147"/>
      <c r="AC88" s="147"/>
      <c r="AD88" s="147"/>
      <c r="AE88" s="147"/>
      <c r="AF88" s="147"/>
      <c r="AG88" s="147" t="s">
        <v>751</v>
      </c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</row>
    <row r="89" spans="1:60" outlineLevel="1" x14ac:dyDescent="0.2">
      <c r="A89" s="184">
        <v>64</v>
      </c>
      <c r="B89" s="185" t="s">
        <v>1026</v>
      </c>
      <c r="C89" s="191" t="s">
        <v>1027</v>
      </c>
      <c r="D89" s="186" t="s">
        <v>189</v>
      </c>
      <c r="E89" s="187">
        <v>920</v>
      </c>
      <c r="F89" s="188"/>
      <c r="G89" s="189">
        <f t="shared" si="21"/>
        <v>0</v>
      </c>
      <c r="H89" s="188"/>
      <c r="I89" s="189">
        <f t="shared" si="22"/>
        <v>0</v>
      </c>
      <c r="J89" s="188"/>
      <c r="K89" s="189">
        <f t="shared" si="23"/>
        <v>0</v>
      </c>
      <c r="L89" s="189">
        <v>21</v>
      </c>
      <c r="M89" s="189">
        <f t="shared" si="24"/>
        <v>0</v>
      </c>
      <c r="N89" s="189">
        <v>0</v>
      </c>
      <c r="O89" s="189">
        <f t="shared" si="25"/>
        <v>0</v>
      </c>
      <c r="P89" s="189">
        <v>0</v>
      </c>
      <c r="Q89" s="189">
        <f t="shared" si="26"/>
        <v>0</v>
      </c>
      <c r="R89" s="189"/>
      <c r="S89" s="189" t="s">
        <v>248</v>
      </c>
      <c r="T89" s="190" t="s">
        <v>249</v>
      </c>
      <c r="U89" s="156">
        <v>0</v>
      </c>
      <c r="V89" s="156">
        <f t="shared" si="27"/>
        <v>0</v>
      </c>
      <c r="W89" s="156"/>
      <c r="X89" s="156" t="s">
        <v>156</v>
      </c>
      <c r="Y89" s="147"/>
      <c r="Z89" s="147"/>
      <c r="AA89" s="147"/>
      <c r="AB89" s="147"/>
      <c r="AC89" s="147"/>
      <c r="AD89" s="147"/>
      <c r="AE89" s="147"/>
      <c r="AF89" s="147"/>
      <c r="AG89" s="147" t="s">
        <v>751</v>
      </c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</row>
    <row r="90" spans="1:60" outlineLevel="1" x14ac:dyDescent="0.2">
      <c r="A90" s="184">
        <v>65</v>
      </c>
      <c r="B90" s="185" t="s">
        <v>1028</v>
      </c>
      <c r="C90" s="191" t="s">
        <v>1029</v>
      </c>
      <c r="D90" s="186" t="s">
        <v>189</v>
      </c>
      <c r="E90" s="187">
        <v>200</v>
      </c>
      <c r="F90" s="188"/>
      <c r="G90" s="189">
        <f t="shared" si="21"/>
        <v>0</v>
      </c>
      <c r="H90" s="188"/>
      <c r="I90" s="189">
        <f t="shared" si="22"/>
        <v>0</v>
      </c>
      <c r="J90" s="188"/>
      <c r="K90" s="189">
        <f t="shared" si="23"/>
        <v>0</v>
      </c>
      <c r="L90" s="189">
        <v>21</v>
      </c>
      <c r="M90" s="189">
        <f t="shared" si="24"/>
        <v>0</v>
      </c>
      <c r="N90" s="189">
        <v>0</v>
      </c>
      <c r="O90" s="189">
        <f t="shared" si="25"/>
        <v>0</v>
      </c>
      <c r="P90" s="189">
        <v>0</v>
      </c>
      <c r="Q90" s="189">
        <f t="shared" si="26"/>
        <v>0</v>
      </c>
      <c r="R90" s="189"/>
      <c r="S90" s="189" t="s">
        <v>248</v>
      </c>
      <c r="T90" s="190" t="s">
        <v>249</v>
      </c>
      <c r="U90" s="156">
        <v>0</v>
      </c>
      <c r="V90" s="156">
        <f t="shared" si="27"/>
        <v>0</v>
      </c>
      <c r="W90" s="156"/>
      <c r="X90" s="156" t="s">
        <v>156</v>
      </c>
      <c r="Y90" s="147"/>
      <c r="Z90" s="147"/>
      <c r="AA90" s="147"/>
      <c r="AB90" s="147"/>
      <c r="AC90" s="147"/>
      <c r="AD90" s="147"/>
      <c r="AE90" s="147"/>
      <c r="AF90" s="147"/>
      <c r="AG90" s="147" t="s">
        <v>751</v>
      </c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</row>
    <row r="91" spans="1:60" outlineLevel="1" x14ac:dyDescent="0.2">
      <c r="A91" s="184">
        <v>66</v>
      </c>
      <c r="B91" s="185" t="s">
        <v>1030</v>
      </c>
      <c r="C91" s="191" t="s">
        <v>1031</v>
      </c>
      <c r="D91" s="186" t="s">
        <v>189</v>
      </c>
      <c r="E91" s="187">
        <v>800</v>
      </c>
      <c r="F91" s="188"/>
      <c r="G91" s="189">
        <f t="shared" si="21"/>
        <v>0</v>
      </c>
      <c r="H91" s="188"/>
      <c r="I91" s="189">
        <f t="shared" si="22"/>
        <v>0</v>
      </c>
      <c r="J91" s="188"/>
      <c r="K91" s="189">
        <f t="shared" si="23"/>
        <v>0</v>
      </c>
      <c r="L91" s="189">
        <v>21</v>
      </c>
      <c r="M91" s="189">
        <f t="shared" si="24"/>
        <v>0</v>
      </c>
      <c r="N91" s="189">
        <v>0</v>
      </c>
      <c r="O91" s="189">
        <f t="shared" si="25"/>
        <v>0</v>
      </c>
      <c r="P91" s="189">
        <v>0</v>
      </c>
      <c r="Q91" s="189">
        <f t="shared" si="26"/>
        <v>0</v>
      </c>
      <c r="R91" s="189"/>
      <c r="S91" s="189" t="s">
        <v>248</v>
      </c>
      <c r="T91" s="190" t="s">
        <v>249</v>
      </c>
      <c r="U91" s="156">
        <v>0</v>
      </c>
      <c r="V91" s="156">
        <f t="shared" si="27"/>
        <v>0</v>
      </c>
      <c r="W91" s="156"/>
      <c r="X91" s="156" t="s">
        <v>156</v>
      </c>
      <c r="Y91" s="147"/>
      <c r="Z91" s="147"/>
      <c r="AA91" s="147"/>
      <c r="AB91" s="147"/>
      <c r="AC91" s="147"/>
      <c r="AD91" s="147"/>
      <c r="AE91" s="147"/>
      <c r="AF91" s="147"/>
      <c r="AG91" s="147" t="s">
        <v>751</v>
      </c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</row>
    <row r="92" spans="1:60" outlineLevel="1" x14ac:dyDescent="0.2">
      <c r="A92" s="184">
        <v>67</v>
      </c>
      <c r="B92" s="185" t="s">
        <v>1032</v>
      </c>
      <c r="C92" s="191" t="s">
        <v>1033</v>
      </c>
      <c r="D92" s="186" t="s">
        <v>540</v>
      </c>
      <c r="E92" s="187">
        <v>500</v>
      </c>
      <c r="F92" s="188"/>
      <c r="G92" s="189">
        <f t="shared" si="21"/>
        <v>0</v>
      </c>
      <c r="H92" s="188"/>
      <c r="I92" s="189">
        <f t="shared" si="22"/>
        <v>0</v>
      </c>
      <c r="J92" s="188"/>
      <c r="K92" s="189">
        <f t="shared" si="23"/>
        <v>0</v>
      </c>
      <c r="L92" s="189">
        <v>21</v>
      </c>
      <c r="M92" s="189">
        <f t="shared" si="24"/>
        <v>0</v>
      </c>
      <c r="N92" s="189">
        <v>0</v>
      </c>
      <c r="O92" s="189">
        <f t="shared" si="25"/>
        <v>0</v>
      </c>
      <c r="P92" s="189">
        <v>0</v>
      </c>
      <c r="Q92" s="189">
        <f t="shared" si="26"/>
        <v>0</v>
      </c>
      <c r="R92" s="189"/>
      <c r="S92" s="189" t="s">
        <v>248</v>
      </c>
      <c r="T92" s="190" t="s">
        <v>249</v>
      </c>
      <c r="U92" s="156">
        <v>0</v>
      </c>
      <c r="V92" s="156">
        <f t="shared" si="27"/>
        <v>0</v>
      </c>
      <c r="W92" s="156"/>
      <c r="X92" s="156" t="s">
        <v>156</v>
      </c>
      <c r="Y92" s="147"/>
      <c r="Z92" s="147"/>
      <c r="AA92" s="147"/>
      <c r="AB92" s="147"/>
      <c r="AC92" s="147"/>
      <c r="AD92" s="147"/>
      <c r="AE92" s="147"/>
      <c r="AF92" s="147"/>
      <c r="AG92" s="147" t="s">
        <v>751</v>
      </c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</row>
    <row r="93" spans="1:60" outlineLevel="1" x14ac:dyDescent="0.2">
      <c r="A93" s="184">
        <v>68</v>
      </c>
      <c r="B93" s="185" t="s">
        <v>1034</v>
      </c>
      <c r="C93" s="191" t="s">
        <v>1035</v>
      </c>
      <c r="D93" s="186" t="s">
        <v>434</v>
      </c>
      <c r="E93" s="187">
        <v>20</v>
      </c>
      <c r="F93" s="188"/>
      <c r="G93" s="189">
        <f t="shared" si="21"/>
        <v>0</v>
      </c>
      <c r="H93" s="188"/>
      <c r="I93" s="189">
        <f t="shared" si="22"/>
        <v>0</v>
      </c>
      <c r="J93" s="188"/>
      <c r="K93" s="189">
        <f t="shared" si="23"/>
        <v>0</v>
      </c>
      <c r="L93" s="189">
        <v>21</v>
      </c>
      <c r="M93" s="189">
        <f t="shared" si="24"/>
        <v>0</v>
      </c>
      <c r="N93" s="189">
        <v>0</v>
      </c>
      <c r="O93" s="189">
        <f t="shared" si="25"/>
        <v>0</v>
      </c>
      <c r="P93" s="189">
        <v>0</v>
      </c>
      <c r="Q93" s="189">
        <f t="shared" si="26"/>
        <v>0</v>
      </c>
      <c r="R93" s="189"/>
      <c r="S93" s="189" t="s">
        <v>248</v>
      </c>
      <c r="T93" s="190" t="s">
        <v>249</v>
      </c>
      <c r="U93" s="156">
        <v>0</v>
      </c>
      <c r="V93" s="156">
        <f t="shared" si="27"/>
        <v>0</v>
      </c>
      <c r="W93" s="156"/>
      <c r="X93" s="156" t="s">
        <v>156</v>
      </c>
      <c r="Y93" s="147"/>
      <c r="Z93" s="147"/>
      <c r="AA93" s="147"/>
      <c r="AB93" s="147"/>
      <c r="AC93" s="147"/>
      <c r="AD93" s="147"/>
      <c r="AE93" s="147"/>
      <c r="AF93" s="147"/>
      <c r="AG93" s="147" t="s">
        <v>751</v>
      </c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</row>
    <row r="94" spans="1:60" outlineLevel="1" x14ac:dyDescent="0.2">
      <c r="A94" s="184">
        <v>69</v>
      </c>
      <c r="B94" s="185" t="s">
        <v>1036</v>
      </c>
      <c r="C94" s="191" t="s">
        <v>1037</v>
      </c>
      <c r="D94" s="186" t="s">
        <v>434</v>
      </c>
      <c r="E94" s="187">
        <v>40</v>
      </c>
      <c r="F94" s="188"/>
      <c r="G94" s="189">
        <f t="shared" si="21"/>
        <v>0</v>
      </c>
      <c r="H94" s="188"/>
      <c r="I94" s="189">
        <f t="shared" si="22"/>
        <v>0</v>
      </c>
      <c r="J94" s="188"/>
      <c r="K94" s="189">
        <f t="shared" si="23"/>
        <v>0</v>
      </c>
      <c r="L94" s="189">
        <v>21</v>
      </c>
      <c r="M94" s="189">
        <f t="shared" si="24"/>
        <v>0</v>
      </c>
      <c r="N94" s="189">
        <v>0</v>
      </c>
      <c r="O94" s="189">
        <f t="shared" si="25"/>
        <v>0</v>
      </c>
      <c r="P94" s="189">
        <v>0</v>
      </c>
      <c r="Q94" s="189">
        <f t="shared" si="26"/>
        <v>0</v>
      </c>
      <c r="R94" s="189"/>
      <c r="S94" s="189" t="s">
        <v>248</v>
      </c>
      <c r="T94" s="190" t="s">
        <v>249</v>
      </c>
      <c r="U94" s="156">
        <v>0</v>
      </c>
      <c r="V94" s="156">
        <f t="shared" si="27"/>
        <v>0</v>
      </c>
      <c r="W94" s="156"/>
      <c r="X94" s="156" t="s">
        <v>156</v>
      </c>
      <c r="Y94" s="147"/>
      <c r="Z94" s="147"/>
      <c r="AA94" s="147"/>
      <c r="AB94" s="147"/>
      <c r="AC94" s="147"/>
      <c r="AD94" s="147"/>
      <c r="AE94" s="147"/>
      <c r="AF94" s="147"/>
      <c r="AG94" s="147" t="s">
        <v>751</v>
      </c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</row>
    <row r="95" spans="1:60" outlineLevel="1" x14ac:dyDescent="0.2">
      <c r="A95" s="184">
        <v>70</v>
      </c>
      <c r="B95" s="185" t="s">
        <v>1038</v>
      </c>
      <c r="C95" s="191" t="s">
        <v>1039</v>
      </c>
      <c r="D95" s="186" t="s">
        <v>434</v>
      </c>
      <c r="E95" s="187">
        <v>40</v>
      </c>
      <c r="F95" s="188"/>
      <c r="G95" s="189">
        <f t="shared" si="21"/>
        <v>0</v>
      </c>
      <c r="H95" s="188"/>
      <c r="I95" s="189">
        <f t="shared" si="22"/>
        <v>0</v>
      </c>
      <c r="J95" s="188"/>
      <c r="K95" s="189">
        <f t="shared" si="23"/>
        <v>0</v>
      </c>
      <c r="L95" s="189">
        <v>21</v>
      </c>
      <c r="M95" s="189">
        <f t="shared" si="24"/>
        <v>0</v>
      </c>
      <c r="N95" s="189">
        <v>0</v>
      </c>
      <c r="O95" s="189">
        <f t="shared" si="25"/>
        <v>0</v>
      </c>
      <c r="P95" s="189">
        <v>0</v>
      </c>
      <c r="Q95" s="189">
        <f t="shared" si="26"/>
        <v>0</v>
      </c>
      <c r="R95" s="189"/>
      <c r="S95" s="189" t="s">
        <v>248</v>
      </c>
      <c r="T95" s="190" t="s">
        <v>249</v>
      </c>
      <c r="U95" s="156">
        <v>0</v>
      </c>
      <c r="V95" s="156">
        <f t="shared" si="27"/>
        <v>0</v>
      </c>
      <c r="W95" s="156"/>
      <c r="X95" s="156" t="s">
        <v>156</v>
      </c>
      <c r="Y95" s="147"/>
      <c r="Z95" s="147"/>
      <c r="AA95" s="147"/>
      <c r="AB95" s="147"/>
      <c r="AC95" s="147"/>
      <c r="AD95" s="147"/>
      <c r="AE95" s="147"/>
      <c r="AF95" s="147"/>
      <c r="AG95" s="147" t="s">
        <v>751</v>
      </c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</row>
    <row r="96" spans="1:60" outlineLevel="1" x14ac:dyDescent="0.2">
      <c r="A96" s="184">
        <v>71</v>
      </c>
      <c r="B96" s="185" t="s">
        <v>1040</v>
      </c>
      <c r="C96" s="191" t="s">
        <v>1041</v>
      </c>
      <c r="D96" s="186" t="s">
        <v>434</v>
      </c>
      <c r="E96" s="187">
        <v>40</v>
      </c>
      <c r="F96" s="188"/>
      <c r="G96" s="189">
        <f t="shared" si="21"/>
        <v>0</v>
      </c>
      <c r="H96" s="188"/>
      <c r="I96" s="189">
        <f t="shared" si="22"/>
        <v>0</v>
      </c>
      <c r="J96" s="188"/>
      <c r="K96" s="189">
        <f t="shared" si="23"/>
        <v>0</v>
      </c>
      <c r="L96" s="189">
        <v>21</v>
      </c>
      <c r="M96" s="189">
        <f t="shared" si="24"/>
        <v>0</v>
      </c>
      <c r="N96" s="189">
        <v>0</v>
      </c>
      <c r="O96" s="189">
        <f t="shared" si="25"/>
        <v>0</v>
      </c>
      <c r="P96" s="189">
        <v>0</v>
      </c>
      <c r="Q96" s="189">
        <f t="shared" si="26"/>
        <v>0</v>
      </c>
      <c r="R96" s="189"/>
      <c r="S96" s="189" t="s">
        <v>248</v>
      </c>
      <c r="T96" s="190" t="s">
        <v>249</v>
      </c>
      <c r="U96" s="156">
        <v>0</v>
      </c>
      <c r="V96" s="156">
        <f t="shared" si="27"/>
        <v>0</v>
      </c>
      <c r="W96" s="156"/>
      <c r="X96" s="156" t="s">
        <v>156</v>
      </c>
      <c r="Y96" s="147"/>
      <c r="Z96" s="147"/>
      <c r="AA96" s="147"/>
      <c r="AB96" s="147"/>
      <c r="AC96" s="147"/>
      <c r="AD96" s="147"/>
      <c r="AE96" s="147"/>
      <c r="AF96" s="147"/>
      <c r="AG96" s="147" t="s">
        <v>751</v>
      </c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</row>
    <row r="97" spans="1:60" outlineLevel="1" x14ac:dyDescent="0.2">
      <c r="A97" s="184">
        <v>72</v>
      </c>
      <c r="B97" s="185" t="s">
        <v>1042</v>
      </c>
      <c r="C97" s="191" t="s">
        <v>1043</v>
      </c>
      <c r="D97" s="186" t="s">
        <v>434</v>
      </c>
      <c r="E97" s="187">
        <v>22</v>
      </c>
      <c r="F97" s="188"/>
      <c r="G97" s="189">
        <f t="shared" si="21"/>
        <v>0</v>
      </c>
      <c r="H97" s="188"/>
      <c r="I97" s="189">
        <f t="shared" si="22"/>
        <v>0</v>
      </c>
      <c r="J97" s="188"/>
      <c r="K97" s="189">
        <f t="shared" si="23"/>
        <v>0</v>
      </c>
      <c r="L97" s="189">
        <v>21</v>
      </c>
      <c r="M97" s="189">
        <f t="shared" si="24"/>
        <v>0</v>
      </c>
      <c r="N97" s="189">
        <v>0</v>
      </c>
      <c r="O97" s="189">
        <f t="shared" si="25"/>
        <v>0</v>
      </c>
      <c r="P97" s="189">
        <v>0</v>
      </c>
      <c r="Q97" s="189">
        <f t="shared" si="26"/>
        <v>0</v>
      </c>
      <c r="R97" s="189"/>
      <c r="S97" s="189" t="s">
        <v>248</v>
      </c>
      <c r="T97" s="190" t="s">
        <v>249</v>
      </c>
      <c r="U97" s="156">
        <v>0</v>
      </c>
      <c r="V97" s="156">
        <f t="shared" si="27"/>
        <v>0</v>
      </c>
      <c r="W97" s="156"/>
      <c r="X97" s="156" t="s">
        <v>156</v>
      </c>
      <c r="Y97" s="147"/>
      <c r="Z97" s="147"/>
      <c r="AA97" s="147"/>
      <c r="AB97" s="147"/>
      <c r="AC97" s="147"/>
      <c r="AD97" s="147"/>
      <c r="AE97" s="147"/>
      <c r="AF97" s="147"/>
      <c r="AG97" s="147" t="s">
        <v>751</v>
      </c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</row>
    <row r="98" spans="1:60" outlineLevel="1" x14ac:dyDescent="0.2">
      <c r="A98" s="184">
        <v>73</v>
      </c>
      <c r="B98" s="185" t="s">
        <v>1044</v>
      </c>
      <c r="C98" s="191" t="s">
        <v>1045</v>
      </c>
      <c r="D98" s="186" t="s">
        <v>189</v>
      </c>
      <c r="E98" s="187">
        <v>10</v>
      </c>
      <c r="F98" s="188"/>
      <c r="G98" s="189">
        <f t="shared" si="21"/>
        <v>0</v>
      </c>
      <c r="H98" s="188"/>
      <c r="I98" s="189">
        <f t="shared" si="22"/>
        <v>0</v>
      </c>
      <c r="J98" s="188"/>
      <c r="K98" s="189">
        <f t="shared" si="23"/>
        <v>0</v>
      </c>
      <c r="L98" s="189">
        <v>21</v>
      </c>
      <c r="M98" s="189">
        <f t="shared" si="24"/>
        <v>0</v>
      </c>
      <c r="N98" s="189">
        <v>0</v>
      </c>
      <c r="O98" s="189">
        <f t="shared" si="25"/>
        <v>0</v>
      </c>
      <c r="P98" s="189">
        <v>0</v>
      </c>
      <c r="Q98" s="189">
        <f t="shared" si="26"/>
        <v>0</v>
      </c>
      <c r="R98" s="189"/>
      <c r="S98" s="189" t="s">
        <v>248</v>
      </c>
      <c r="T98" s="190" t="s">
        <v>249</v>
      </c>
      <c r="U98" s="156">
        <v>0</v>
      </c>
      <c r="V98" s="156">
        <f t="shared" si="27"/>
        <v>0</v>
      </c>
      <c r="W98" s="156"/>
      <c r="X98" s="156" t="s">
        <v>156</v>
      </c>
      <c r="Y98" s="147"/>
      <c r="Z98" s="147"/>
      <c r="AA98" s="147"/>
      <c r="AB98" s="147"/>
      <c r="AC98" s="147"/>
      <c r="AD98" s="147"/>
      <c r="AE98" s="147"/>
      <c r="AF98" s="147"/>
      <c r="AG98" s="147" t="s">
        <v>751</v>
      </c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</row>
    <row r="99" spans="1:60" outlineLevel="1" x14ac:dyDescent="0.2">
      <c r="A99" s="184">
        <v>74</v>
      </c>
      <c r="B99" s="185" t="s">
        <v>1046</v>
      </c>
      <c r="C99" s="191" t="s">
        <v>1047</v>
      </c>
      <c r="D99" s="186" t="s">
        <v>434</v>
      </c>
      <c r="E99" s="187">
        <v>65</v>
      </c>
      <c r="F99" s="188"/>
      <c r="G99" s="189">
        <f t="shared" si="21"/>
        <v>0</v>
      </c>
      <c r="H99" s="188"/>
      <c r="I99" s="189">
        <f t="shared" si="22"/>
        <v>0</v>
      </c>
      <c r="J99" s="188"/>
      <c r="K99" s="189">
        <f t="shared" si="23"/>
        <v>0</v>
      </c>
      <c r="L99" s="189">
        <v>21</v>
      </c>
      <c r="M99" s="189">
        <f t="shared" si="24"/>
        <v>0</v>
      </c>
      <c r="N99" s="189">
        <v>0</v>
      </c>
      <c r="O99" s="189">
        <f t="shared" si="25"/>
        <v>0</v>
      </c>
      <c r="P99" s="189">
        <v>0</v>
      </c>
      <c r="Q99" s="189">
        <f t="shared" si="26"/>
        <v>0</v>
      </c>
      <c r="R99" s="189"/>
      <c r="S99" s="189" t="s">
        <v>248</v>
      </c>
      <c r="T99" s="190" t="s">
        <v>249</v>
      </c>
      <c r="U99" s="156">
        <v>0</v>
      </c>
      <c r="V99" s="156">
        <f t="shared" si="27"/>
        <v>0</v>
      </c>
      <c r="W99" s="156"/>
      <c r="X99" s="156" t="s">
        <v>156</v>
      </c>
      <c r="Y99" s="147"/>
      <c r="Z99" s="147"/>
      <c r="AA99" s="147"/>
      <c r="AB99" s="147"/>
      <c r="AC99" s="147"/>
      <c r="AD99" s="147"/>
      <c r="AE99" s="147"/>
      <c r="AF99" s="147"/>
      <c r="AG99" s="147" t="s">
        <v>751</v>
      </c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</row>
    <row r="100" spans="1:60" outlineLevel="1" x14ac:dyDescent="0.2">
      <c r="A100" s="184">
        <v>75</v>
      </c>
      <c r="B100" s="185" t="s">
        <v>1048</v>
      </c>
      <c r="C100" s="191" t="s">
        <v>1049</v>
      </c>
      <c r="D100" s="186" t="s">
        <v>434</v>
      </c>
      <c r="E100" s="187">
        <v>20</v>
      </c>
      <c r="F100" s="188"/>
      <c r="G100" s="189">
        <f t="shared" si="21"/>
        <v>0</v>
      </c>
      <c r="H100" s="188"/>
      <c r="I100" s="189">
        <f t="shared" si="22"/>
        <v>0</v>
      </c>
      <c r="J100" s="188"/>
      <c r="K100" s="189">
        <f t="shared" si="23"/>
        <v>0</v>
      </c>
      <c r="L100" s="189">
        <v>21</v>
      </c>
      <c r="M100" s="189">
        <f t="shared" si="24"/>
        <v>0</v>
      </c>
      <c r="N100" s="189">
        <v>0</v>
      </c>
      <c r="O100" s="189">
        <f t="shared" si="25"/>
        <v>0</v>
      </c>
      <c r="P100" s="189">
        <v>0</v>
      </c>
      <c r="Q100" s="189">
        <f t="shared" si="26"/>
        <v>0</v>
      </c>
      <c r="R100" s="189"/>
      <c r="S100" s="189" t="s">
        <v>248</v>
      </c>
      <c r="T100" s="190" t="s">
        <v>249</v>
      </c>
      <c r="U100" s="156">
        <v>0</v>
      </c>
      <c r="V100" s="156">
        <f t="shared" si="27"/>
        <v>0</v>
      </c>
      <c r="W100" s="156"/>
      <c r="X100" s="156" t="s">
        <v>156</v>
      </c>
      <c r="Y100" s="147"/>
      <c r="Z100" s="147"/>
      <c r="AA100" s="147"/>
      <c r="AB100" s="147"/>
      <c r="AC100" s="147"/>
      <c r="AD100" s="147"/>
      <c r="AE100" s="147"/>
      <c r="AF100" s="147"/>
      <c r="AG100" s="147" t="s">
        <v>751</v>
      </c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</row>
    <row r="101" spans="1:60" outlineLevel="1" x14ac:dyDescent="0.2">
      <c r="A101" s="184">
        <v>76</v>
      </c>
      <c r="B101" s="185" t="s">
        <v>1050</v>
      </c>
      <c r="C101" s="191" t="s">
        <v>1051</v>
      </c>
      <c r="D101" s="186" t="s">
        <v>434</v>
      </c>
      <c r="E101" s="187">
        <v>1</v>
      </c>
      <c r="F101" s="188"/>
      <c r="G101" s="189">
        <f t="shared" si="21"/>
        <v>0</v>
      </c>
      <c r="H101" s="188"/>
      <c r="I101" s="189">
        <f t="shared" si="22"/>
        <v>0</v>
      </c>
      <c r="J101" s="188"/>
      <c r="K101" s="189">
        <f t="shared" si="23"/>
        <v>0</v>
      </c>
      <c r="L101" s="189">
        <v>21</v>
      </c>
      <c r="M101" s="189">
        <f t="shared" si="24"/>
        <v>0</v>
      </c>
      <c r="N101" s="189">
        <v>0</v>
      </c>
      <c r="O101" s="189">
        <f t="shared" si="25"/>
        <v>0</v>
      </c>
      <c r="P101" s="189">
        <v>0</v>
      </c>
      <c r="Q101" s="189">
        <f t="shared" si="26"/>
        <v>0</v>
      </c>
      <c r="R101" s="189"/>
      <c r="S101" s="189" t="s">
        <v>248</v>
      </c>
      <c r="T101" s="190" t="s">
        <v>249</v>
      </c>
      <c r="U101" s="156">
        <v>0</v>
      </c>
      <c r="V101" s="156">
        <f t="shared" si="27"/>
        <v>0</v>
      </c>
      <c r="W101" s="156"/>
      <c r="X101" s="156" t="s">
        <v>156</v>
      </c>
      <c r="Y101" s="147"/>
      <c r="Z101" s="147"/>
      <c r="AA101" s="147"/>
      <c r="AB101" s="147"/>
      <c r="AC101" s="147"/>
      <c r="AD101" s="147"/>
      <c r="AE101" s="147"/>
      <c r="AF101" s="147"/>
      <c r="AG101" s="147" t="s">
        <v>751</v>
      </c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2" spans="1:60" outlineLevel="1" x14ac:dyDescent="0.2">
      <c r="A102" s="184">
        <v>77</v>
      </c>
      <c r="B102" s="185" t="s">
        <v>1052</v>
      </c>
      <c r="C102" s="191" t="s">
        <v>1053</v>
      </c>
      <c r="D102" s="186" t="s">
        <v>434</v>
      </c>
      <c r="E102" s="187">
        <v>1</v>
      </c>
      <c r="F102" s="188"/>
      <c r="G102" s="189">
        <f t="shared" si="21"/>
        <v>0</v>
      </c>
      <c r="H102" s="188"/>
      <c r="I102" s="189">
        <f t="shared" si="22"/>
        <v>0</v>
      </c>
      <c r="J102" s="188"/>
      <c r="K102" s="189">
        <f t="shared" si="23"/>
        <v>0</v>
      </c>
      <c r="L102" s="189">
        <v>21</v>
      </c>
      <c r="M102" s="189">
        <f t="shared" si="24"/>
        <v>0</v>
      </c>
      <c r="N102" s="189">
        <v>0</v>
      </c>
      <c r="O102" s="189">
        <f t="shared" si="25"/>
        <v>0</v>
      </c>
      <c r="P102" s="189">
        <v>0</v>
      </c>
      <c r="Q102" s="189">
        <f t="shared" si="26"/>
        <v>0</v>
      </c>
      <c r="R102" s="189"/>
      <c r="S102" s="189" t="s">
        <v>248</v>
      </c>
      <c r="T102" s="190" t="s">
        <v>249</v>
      </c>
      <c r="U102" s="156">
        <v>0</v>
      </c>
      <c r="V102" s="156">
        <f t="shared" si="27"/>
        <v>0</v>
      </c>
      <c r="W102" s="156"/>
      <c r="X102" s="156" t="s">
        <v>156</v>
      </c>
      <c r="Y102" s="147"/>
      <c r="Z102" s="147"/>
      <c r="AA102" s="147"/>
      <c r="AB102" s="147"/>
      <c r="AC102" s="147"/>
      <c r="AD102" s="147"/>
      <c r="AE102" s="147"/>
      <c r="AF102" s="147"/>
      <c r="AG102" s="147" t="s">
        <v>751</v>
      </c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3" spans="1:60" outlineLevel="1" x14ac:dyDescent="0.2">
      <c r="A103" s="184">
        <v>78</v>
      </c>
      <c r="B103" s="185" t="s">
        <v>1054</v>
      </c>
      <c r="C103" s="191" t="s">
        <v>1055</v>
      </c>
      <c r="D103" s="186" t="s">
        <v>434</v>
      </c>
      <c r="E103" s="187">
        <v>9</v>
      </c>
      <c r="F103" s="188"/>
      <c r="G103" s="189">
        <f t="shared" si="21"/>
        <v>0</v>
      </c>
      <c r="H103" s="188"/>
      <c r="I103" s="189">
        <f t="shared" si="22"/>
        <v>0</v>
      </c>
      <c r="J103" s="188"/>
      <c r="K103" s="189">
        <f t="shared" si="23"/>
        <v>0</v>
      </c>
      <c r="L103" s="189">
        <v>21</v>
      </c>
      <c r="M103" s="189">
        <f t="shared" si="24"/>
        <v>0</v>
      </c>
      <c r="N103" s="189">
        <v>0</v>
      </c>
      <c r="O103" s="189">
        <f t="shared" si="25"/>
        <v>0</v>
      </c>
      <c r="P103" s="189">
        <v>0</v>
      </c>
      <c r="Q103" s="189">
        <f t="shared" si="26"/>
        <v>0</v>
      </c>
      <c r="R103" s="189"/>
      <c r="S103" s="189" t="s">
        <v>248</v>
      </c>
      <c r="T103" s="190" t="s">
        <v>249</v>
      </c>
      <c r="U103" s="156">
        <v>0</v>
      </c>
      <c r="V103" s="156">
        <f t="shared" si="27"/>
        <v>0</v>
      </c>
      <c r="W103" s="156"/>
      <c r="X103" s="156" t="s">
        <v>156</v>
      </c>
      <c r="Y103" s="147"/>
      <c r="Z103" s="147"/>
      <c r="AA103" s="147"/>
      <c r="AB103" s="147"/>
      <c r="AC103" s="147"/>
      <c r="AD103" s="147"/>
      <c r="AE103" s="147"/>
      <c r="AF103" s="147"/>
      <c r="AG103" s="147" t="s">
        <v>751</v>
      </c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</row>
    <row r="104" spans="1:60" outlineLevel="1" x14ac:dyDescent="0.2">
      <c r="A104" s="184">
        <v>79</v>
      </c>
      <c r="B104" s="185" t="s">
        <v>1056</v>
      </c>
      <c r="C104" s="191" t="s">
        <v>1057</v>
      </c>
      <c r="D104" s="186" t="s">
        <v>434</v>
      </c>
      <c r="E104" s="187">
        <v>6</v>
      </c>
      <c r="F104" s="188"/>
      <c r="G104" s="189">
        <f t="shared" si="21"/>
        <v>0</v>
      </c>
      <c r="H104" s="188"/>
      <c r="I104" s="189">
        <f t="shared" si="22"/>
        <v>0</v>
      </c>
      <c r="J104" s="188"/>
      <c r="K104" s="189">
        <f t="shared" si="23"/>
        <v>0</v>
      </c>
      <c r="L104" s="189">
        <v>21</v>
      </c>
      <c r="M104" s="189">
        <f t="shared" si="24"/>
        <v>0</v>
      </c>
      <c r="N104" s="189">
        <v>0</v>
      </c>
      <c r="O104" s="189">
        <f t="shared" si="25"/>
        <v>0</v>
      </c>
      <c r="P104" s="189">
        <v>0</v>
      </c>
      <c r="Q104" s="189">
        <f t="shared" si="26"/>
        <v>0</v>
      </c>
      <c r="R104" s="189"/>
      <c r="S104" s="189" t="s">
        <v>248</v>
      </c>
      <c r="T104" s="190" t="s">
        <v>249</v>
      </c>
      <c r="U104" s="156">
        <v>0</v>
      </c>
      <c r="V104" s="156">
        <f t="shared" si="27"/>
        <v>0</v>
      </c>
      <c r="W104" s="156"/>
      <c r="X104" s="156" t="s">
        <v>156</v>
      </c>
      <c r="Y104" s="147"/>
      <c r="Z104" s="147"/>
      <c r="AA104" s="147"/>
      <c r="AB104" s="147"/>
      <c r="AC104" s="147"/>
      <c r="AD104" s="147"/>
      <c r="AE104" s="147"/>
      <c r="AF104" s="147"/>
      <c r="AG104" s="147" t="s">
        <v>751</v>
      </c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</row>
    <row r="105" spans="1:60" outlineLevel="1" x14ac:dyDescent="0.2">
      <c r="A105" s="184">
        <v>80</v>
      </c>
      <c r="B105" s="185" t="s">
        <v>1058</v>
      </c>
      <c r="C105" s="191" t="s">
        <v>1059</v>
      </c>
      <c r="D105" s="186" t="s">
        <v>434</v>
      </c>
      <c r="E105" s="187">
        <v>8</v>
      </c>
      <c r="F105" s="188"/>
      <c r="G105" s="189">
        <f t="shared" si="21"/>
        <v>0</v>
      </c>
      <c r="H105" s="188"/>
      <c r="I105" s="189">
        <f t="shared" si="22"/>
        <v>0</v>
      </c>
      <c r="J105" s="188"/>
      <c r="K105" s="189">
        <f t="shared" si="23"/>
        <v>0</v>
      </c>
      <c r="L105" s="189">
        <v>21</v>
      </c>
      <c r="M105" s="189">
        <f t="shared" si="24"/>
        <v>0</v>
      </c>
      <c r="N105" s="189">
        <v>0</v>
      </c>
      <c r="O105" s="189">
        <f t="shared" si="25"/>
        <v>0</v>
      </c>
      <c r="P105" s="189">
        <v>0</v>
      </c>
      <c r="Q105" s="189">
        <f t="shared" si="26"/>
        <v>0</v>
      </c>
      <c r="R105" s="189"/>
      <c r="S105" s="189" t="s">
        <v>248</v>
      </c>
      <c r="T105" s="190" t="s">
        <v>249</v>
      </c>
      <c r="U105" s="156">
        <v>0</v>
      </c>
      <c r="V105" s="156">
        <f t="shared" si="27"/>
        <v>0</v>
      </c>
      <c r="W105" s="156"/>
      <c r="X105" s="156" t="s">
        <v>156</v>
      </c>
      <c r="Y105" s="147"/>
      <c r="Z105" s="147"/>
      <c r="AA105" s="147"/>
      <c r="AB105" s="147"/>
      <c r="AC105" s="147"/>
      <c r="AD105" s="147"/>
      <c r="AE105" s="147"/>
      <c r="AF105" s="147"/>
      <c r="AG105" s="147" t="s">
        <v>751</v>
      </c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  <row r="106" spans="1:60" outlineLevel="1" x14ac:dyDescent="0.2">
      <c r="A106" s="184">
        <v>81</v>
      </c>
      <c r="B106" s="185" t="s">
        <v>1060</v>
      </c>
      <c r="C106" s="191" t="s">
        <v>1061</v>
      </c>
      <c r="D106" s="186" t="s">
        <v>434</v>
      </c>
      <c r="E106" s="187">
        <v>8</v>
      </c>
      <c r="F106" s="188"/>
      <c r="G106" s="189">
        <f t="shared" si="21"/>
        <v>0</v>
      </c>
      <c r="H106" s="188"/>
      <c r="I106" s="189">
        <f t="shared" si="22"/>
        <v>0</v>
      </c>
      <c r="J106" s="188"/>
      <c r="K106" s="189">
        <f t="shared" si="23"/>
        <v>0</v>
      </c>
      <c r="L106" s="189">
        <v>21</v>
      </c>
      <c r="M106" s="189">
        <f t="shared" si="24"/>
        <v>0</v>
      </c>
      <c r="N106" s="189">
        <v>0</v>
      </c>
      <c r="O106" s="189">
        <f t="shared" si="25"/>
        <v>0</v>
      </c>
      <c r="P106" s="189">
        <v>0</v>
      </c>
      <c r="Q106" s="189">
        <f t="shared" si="26"/>
        <v>0</v>
      </c>
      <c r="R106" s="189"/>
      <c r="S106" s="189" t="s">
        <v>248</v>
      </c>
      <c r="T106" s="190" t="s">
        <v>249</v>
      </c>
      <c r="U106" s="156">
        <v>0</v>
      </c>
      <c r="V106" s="156">
        <f t="shared" si="27"/>
        <v>0</v>
      </c>
      <c r="W106" s="156"/>
      <c r="X106" s="156" t="s">
        <v>156</v>
      </c>
      <c r="Y106" s="147"/>
      <c r="Z106" s="147"/>
      <c r="AA106" s="147"/>
      <c r="AB106" s="147"/>
      <c r="AC106" s="147"/>
      <c r="AD106" s="147"/>
      <c r="AE106" s="147"/>
      <c r="AF106" s="147"/>
      <c r="AG106" s="147" t="s">
        <v>751</v>
      </c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7" spans="1:60" outlineLevel="1" x14ac:dyDescent="0.2">
      <c r="A107" s="184">
        <v>82</v>
      </c>
      <c r="B107" s="185" t="s">
        <v>1062</v>
      </c>
      <c r="C107" s="191" t="s">
        <v>1063</v>
      </c>
      <c r="D107" s="186" t="s">
        <v>434</v>
      </c>
      <c r="E107" s="187">
        <v>6</v>
      </c>
      <c r="F107" s="188"/>
      <c r="G107" s="189">
        <f t="shared" si="21"/>
        <v>0</v>
      </c>
      <c r="H107" s="188"/>
      <c r="I107" s="189">
        <f t="shared" si="22"/>
        <v>0</v>
      </c>
      <c r="J107" s="188"/>
      <c r="K107" s="189">
        <f t="shared" si="23"/>
        <v>0</v>
      </c>
      <c r="L107" s="189">
        <v>21</v>
      </c>
      <c r="M107" s="189">
        <f t="shared" si="24"/>
        <v>0</v>
      </c>
      <c r="N107" s="189">
        <v>0</v>
      </c>
      <c r="O107" s="189">
        <f t="shared" si="25"/>
        <v>0</v>
      </c>
      <c r="P107" s="189">
        <v>0</v>
      </c>
      <c r="Q107" s="189">
        <f t="shared" si="26"/>
        <v>0</v>
      </c>
      <c r="R107" s="189"/>
      <c r="S107" s="189" t="s">
        <v>248</v>
      </c>
      <c r="T107" s="190" t="s">
        <v>249</v>
      </c>
      <c r="U107" s="156">
        <v>0</v>
      </c>
      <c r="V107" s="156">
        <f t="shared" si="27"/>
        <v>0</v>
      </c>
      <c r="W107" s="156"/>
      <c r="X107" s="156" t="s">
        <v>156</v>
      </c>
      <c r="Y107" s="147"/>
      <c r="Z107" s="147"/>
      <c r="AA107" s="147"/>
      <c r="AB107" s="147"/>
      <c r="AC107" s="147"/>
      <c r="AD107" s="147"/>
      <c r="AE107" s="147"/>
      <c r="AF107" s="147"/>
      <c r="AG107" s="147" t="s">
        <v>751</v>
      </c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08" spans="1:60" outlineLevel="1" x14ac:dyDescent="0.2">
      <c r="A108" s="184">
        <v>83</v>
      </c>
      <c r="B108" s="185" t="s">
        <v>1064</v>
      </c>
      <c r="C108" s="191" t="s">
        <v>1065</v>
      </c>
      <c r="D108" s="186" t="s">
        <v>189</v>
      </c>
      <c r="E108" s="187">
        <v>900</v>
      </c>
      <c r="F108" s="188"/>
      <c r="G108" s="189">
        <f t="shared" si="21"/>
        <v>0</v>
      </c>
      <c r="H108" s="188"/>
      <c r="I108" s="189">
        <f t="shared" si="22"/>
        <v>0</v>
      </c>
      <c r="J108" s="188"/>
      <c r="K108" s="189">
        <f t="shared" si="23"/>
        <v>0</v>
      </c>
      <c r="L108" s="189">
        <v>21</v>
      </c>
      <c r="M108" s="189">
        <f t="shared" si="24"/>
        <v>0</v>
      </c>
      <c r="N108" s="189">
        <v>0</v>
      </c>
      <c r="O108" s="189">
        <f t="shared" si="25"/>
        <v>0</v>
      </c>
      <c r="P108" s="189">
        <v>0</v>
      </c>
      <c r="Q108" s="189">
        <f t="shared" si="26"/>
        <v>0</v>
      </c>
      <c r="R108" s="189"/>
      <c r="S108" s="189" t="s">
        <v>248</v>
      </c>
      <c r="T108" s="190" t="s">
        <v>249</v>
      </c>
      <c r="U108" s="156">
        <v>0</v>
      </c>
      <c r="V108" s="156">
        <f t="shared" si="27"/>
        <v>0</v>
      </c>
      <c r="W108" s="156"/>
      <c r="X108" s="156" t="s">
        <v>156</v>
      </c>
      <c r="Y108" s="147"/>
      <c r="Z108" s="147"/>
      <c r="AA108" s="147"/>
      <c r="AB108" s="147"/>
      <c r="AC108" s="147"/>
      <c r="AD108" s="147"/>
      <c r="AE108" s="147"/>
      <c r="AF108" s="147"/>
      <c r="AG108" s="147" t="s">
        <v>751</v>
      </c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</row>
    <row r="109" spans="1:60" outlineLevel="1" x14ac:dyDescent="0.2">
      <c r="A109" s="184">
        <v>84</v>
      </c>
      <c r="B109" s="185" t="s">
        <v>1066</v>
      </c>
      <c r="C109" s="191" t="s">
        <v>1067</v>
      </c>
      <c r="D109" s="186" t="s">
        <v>189</v>
      </c>
      <c r="E109" s="187">
        <v>850</v>
      </c>
      <c r="F109" s="188"/>
      <c r="G109" s="189">
        <f t="shared" si="21"/>
        <v>0</v>
      </c>
      <c r="H109" s="188"/>
      <c r="I109" s="189">
        <f t="shared" si="22"/>
        <v>0</v>
      </c>
      <c r="J109" s="188"/>
      <c r="K109" s="189">
        <f t="shared" si="23"/>
        <v>0</v>
      </c>
      <c r="L109" s="189">
        <v>21</v>
      </c>
      <c r="M109" s="189">
        <f t="shared" si="24"/>
        <v>0</v>
      </c>
      <c r="N109" s="189">
        <v>0</v>
      </c>
      <c r="O109" s="189">
        <f t="shared" si="25"/>
        <v>0</v>
      </c>
      <c r="P109" s="189">
        <v>0</v>
      </c>
      <c r="Q109" s="189">
        <f t="shared" si="26"/>
        <v>0</v>
      </c>
      <c r="R109" s="189"/>
      <c r="S109" s="189" t="s">
        <v>248</v>
      </c>
      <c r="T109" s="190" t="s">
        <v>249</v>
      </c>
      <c r="U109" s="156">
        <v>0</v>
      </c>
      <c r="V109" s="156">
        <f t="shared" si="27"/>
        <v>0</v>
      </c>
      <c r="W109" s="156"/>
      <c r="X109" s="156" t="s">
        <v>156</v>
      </c>
      <c r="Y109" s="147"/>
      <c r="Z109" s="147"/>
      <c r="AA109" s="147"/>
      <c r="AB109" s="147"/>
      <c r="AC109" s="147"/>
      <c r="AD109" s="147"/>
      <c r="AE109" s="147"/>
      <c r="AF109" s="147"/>
      <c r="AG109" s="147" t="s">
        <v>751</v>
      </c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</row>
    <row r="110" spans="1:60" x14ac:dyDescent="0.2">
      <c r="A110" s="162" t="s">
        <v>148</v>
      </c>
      <c r="B110" s="163" t="s">
        <v>117</v>
      </c>
      <c r="C110" s="177" t="s">
        <v>118</v>
      </c>
      <c r="D110" s="164"/>
      <c r="E110" s="165"/>
      <c r="F110" s="166"/>
      <c r="G110" s="166">
        <f>SUMIF(AG111:AG113,"&lt;&gt;NOR",G111:G113)</f>
        <v>0</v>
      </c>
      <c r="H110" s="166"/>
      <c r="I110" s="166">
        <f>SUM(I111:I113)</f>
        <v>0</v>
      </c>
      <c r="J110" s="166"/>
      <c r="K110" s="166">
        <f>SUM(K111:K113)</f>
        <v>0</v>
      </c>
      <c r="L110" s="166"/>
      <c r="M110" s="166">
        <f>SUM(M111:M113)</f>
        <v>0</v>
      </c>
      <c r="N110" s="166"/>
      <c r="O110" s="166">
        <f>SUM(O111:O113)</f>
        <v>0</v>
      </c>
      <c r="P110" s="166"/>
      <c r="Q110" s="166">
        <f>SUM(Q111:Q113)</f>
        <v>0</v>
      </c>
      <c r="R110" s="166"/>
      <c r="S110" s="166"/>
      <c r="T110" s="167"/>
      <c r="U110" s="161"/>
      <c r="V110" s="161">
        <f>SUM(V111:V113)</f>
        <v>0</v>
      </c>
      <c r="W110" s="161"/>
      <c r="X110" s="161"/>
      <c r="AG110" t="s">
        <v>149</v>
      </c>
    </row>
    <row r="111" spans="1:60" outlineLevel="1" x14ac:dyDescent="0.2">
      <c r="A111" s="168">
        <v>85</v>
      </c>
      <c r="B111" s="169" t="s">
        <v>335</v>
      </c>
      <c r="C111" s="178" t="s">
        <v>336</v>
      </c>
      <c r="D111" s="170" t="s">
        <v>227</v>
      </c>
      <c r="E111" s="171">
        <v>42</v>
      </c>
      <c r="F111" s="172"/>
      <c r="G111" s="173">
        <f>ROUND(E111*F111,2)</f>
        <v>0</v>
      </c>
      <c r="H111" s="172"/>
      <c r="I111" s="173">
        <f>ROUND(E111*H111,2)</f>
        <v>0</v>
      </c>
      <c r="J111" s="172"/>
      <c r="K111" s="173">
        <f>ROUND(E111*J111,2)</f>
        <v>0</v>
      </c>
      <c r="L111" s="173">
        <v>21</v>
      </c>
      <c r="M111" s="173">
        <f>G111*(1+L111/100)</f>
        <v>0</v>
      </c>
      <c r="N111" s="173">
        <v>0</v>
      </c>
      <c r="O111" s="173">
        <f>ROUND(E111*N111,2)</f>
        <v>0</v>
      </c>
      <c r="P111" s="173">
        <v>0</v>
      </c>
      <c r="Q111" s="173">
        <f>ROUND(E111*P111,2)</f>
        <v>0</v>
      </c>
      <c r="R111" s="173" t="s">
        <v>314</v>
      </c>
      <c r="S111" s="173" t="s">
        <v>154</v>
      </c>
      <c r="T111" s="174" t="s">
        <v>155</v>
      </c>
      <c r="U111" s="156">
        <v>0</v>
      </c>
      <c r="V111" s="156">
        <f>ROUND(E111*U111,2)</f>
        <v>0</v>
      </c>
      <c r="W111" s="156"/>
      <c r="X111" s="156" t="s">
        <v>156</v>
      </c>
      <c r="Y111" s="147"/>
      <c r="Z111" s="147"/>
      <c r="AA111" s="147"/>
      <c r="AB111" s="147"/>
      <c r="AC111" s="147"/>
      <c r="AD111" s="147"/>
      <c r="AE111" s="147"/>
      <c r="AF111" s="147"/>
      <c r="AG111" s="147" t="s">
        <v>157</v>
      </c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  <row r="112" spans="1:60" outlineLevel="1" x14ac:dyDescent="0.2">
      <c r="A112" s="154"/>
      <c r="B112" s="155"/>
      <c r="C112" s="179" t="s">
        <v>1068</v>
      </c>
      <c r="D112" s="157"/>
      <c r="E112" s="158">
        <v>3</v>
      </c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6"/>
      <c r="R112" s="156"/>
      <c r="S112" s="156"/>
      <c r="T112" s="156"/>
      <c r="U112" s="156"/>
      <c r="V112" s="156"/>
      <c r="W112" s="156"/>
      <c r="X112" s="156"/>
      <c r="Y112" s="147"/>
      <c r="Z112" s="147"/>
      <c r="AA112" s="147"/>
      <c r="AB112" s="147"/>
      <c r="AC112" s="147"/>
      <c r="AD112" s="147"/>
      <c r="AE112" s="147"/>
      <c r="AF112" s="147"/>
      <c r="AG112" s="147" t="s">
        <v>159</v>
      </c>
      <c r="AH112" s="147">
        <v>5</v>
      </c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  <c r="BB112" s="147"/>
      <c r="BC112" s="147"/>
      <c r="BD112" s="147"/>
      <c r="BE112" s="147"/>
      <c r="BF112" s="147"/>
      <c r="BG112" s="147"/>
      <c r="BH112" s="147"/>
    </row>
    <row r="113" spans="1:60" outlineLevel="1" x14ac:dyDescent="0.2">
      <c r="A113" s="154"/>
      <c r="B113" s="155"/>
      <c r="C113" s="180" t="s">
        <v>764</v>
      </c>
      <c r="D113" s="159"/>
      <c r="E113" s="160">
        <v>39</v>
      </c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  <c r="Q113" s="156"/>
      <c r="R113" s="156"/>
      <c r="S113" s="156"/>
      <c r="T113" s="156"/>
      <c r="U113" s="156"/>
      <c r="V113" s="156"/>
      <c r="W113" s="156"/>
      <c r="X113" s="156"/>
      <c r="Y113" s="147"/>
      <c r="Z113" s="147"/>
      <c r="AA113" s="147"/>
      <c r="AB113" s="147"/>
      <c r="AC113" s="147"/>
      <c r="AD113" s="147"/>
      <c r="AE113" s="147"/>
      <c r="AF113" s="147"/>
      <c r="AG113" s="147" t="s">
        <v>159</v>
      </c>
      <c r="AH113" s="147">
        <v>4</v>
      </c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  <c r="BB113" s="147"/>
      <c r="BC113" s="147"/>
      <c r="BD113" s="147"/>
      <c r="BE113" s="147"/>
      <c r="BF113" s="147"/>
      <c r="BG113" s="147"/>
      <c r="BH113" s="147"/>
    </row>
    <row r="114" spans="1:60" x14ac:dyDescent="0.2">
      <c r="A114" s="3"/>
      <c r="B114" s="4"/>
      <c r="C114" s="181"/>
      <c r="D114" s="6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AE114">
        <v>15</v>
      </c>
      <c r="AF114">
        <v>21</v>
      </c>
      <c r="AG114" t="s">
        <v>135</v>
      </c>
    </row>
    <row r="115" spans="1:60" x14ac:dyDescent="0.2">
      <c r="A115" s="150"/>
      <c r="B115" s="151" t="s">
        <v>29</v>
      </c>
      <c r="C115" s="182"/>
      <c r="D115" s="152"/>
      <c r="E115" s="153"/>
      <c r="F115" s="153"/>
      <c r="G115" s="176">
        <f>G8+G10+G14+G39+G69+G73+G84+G110</f>
        <v>0</v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AE115">
        <f>SUMIF(L7:L113,AE114,G7:G113)</f>
        <v>0</v>
      </c>
      <c r="AF115">
        <f>SUMIF(L7:L113,AF114,G7:G113)</f>
        <v>0</v>
      </c>
      <c r="AG115" t="s">
        <v>338</v>
      </c>
    </row>
    <row r="116" spans="1:60" x14ac:dyDescent="0.2">
      <c r="C116" s="183"/>
      <c r="D116" s="10"/>
      <c r="AG116" t="s">
        <v>339</v>
      </c>
    </row>
    <row r="117" spans="1:60" x14ac:dyDescent="0.2">
      <c r="D117" s="10"/>
    </row>
    <row r="118" spans="1:60" x14ac:dyDescent="0.2">
      <c r="D118" s="10"/>
    </row>
    <row r="119" spans="1:60" x14ac:dyDescent="0.2">
      <c r="D119" s="10"/>
    </row>
    <row r="120" spans="1:60" x14ac:dyDescent="0.2">
      <c r="D120" s="10"/>
    </row>
    <row r="121" spans="1:60" x14ac:dyDescent="0.2">
      <c r="D121" s="10"/>
    </row>
    <row r="122" spans="1:60" x14ac:dyDescent="0.2">
      <c r="D122" s="10"/>
    </row>
    <row r="123" spans="1:60" x14ac:dyDescent="0.2">
      <c r="D123" s="10"/>
    </row>
    <row r="124" spans="1:60" x14ac:dyDescent="0.2">
      <c r="D124" s="10"/>
    </row>
    <row r="125" spans="1:60" x14ac:dyDescent="0.2">
      <c r="D125" s="10"/>
    </row>
    <row r="126" spans="1:60" x14ac:dyDescent="0.2">
      <c r="D126" s="10"/>
    </row>
    <row r="127" spans="1:60" x14ac:dyDescent="0.2">
      <c r="D127" s="10"/>
    </row>
    <row r="128" spans="1:60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13">
    <mergeCell ref="C81:G81"/>
    <mergeCell ref="C27:G27"/>
    <mergeCell ref="C29:G29"/>
    <mergeCell ref="C31:G31"/>
    <mergeCell ref="C44:G44"/>
    <mergeCell ref="C71:G71"/>
    <mergeCell ref="C79:G79"/>
    <mergeCell ref="C25:G25"/>
    <mergeCell ref="A1:G1"/>
    <mergeCell ref="C2:G2"/>
    <mergeCell ref="C3:G3"/>
    <mergeCell ref="C4:G4"/>
    <mergeCell ref="C23:G23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50F04-5A9F-4137-A530-D79CC2E8EF44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1" customWidth="1"/>
    <col min="3" max="3" width="63.28515625" style="12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5" t="s">
        <v>122</v>
      </c>
      <c r="B1" s="255"/>
      <c r="C1" s="255"/>
      <c r="D1" s="255"/>
      <c r="E1" s="255"/>
      <c r="F1" s="255"/>
      <c r="G1" s="255"/>
      <c r="AG1" t="s">
        <v>123</v>
      </c>
    </row>
    <row r="2" spans="1:60" ht="24.95" customHeight="1" x14ac:dyDescent="0.2">
      <c r="A2" s="139" t="s">
        <v>7</v>
      </c>
      <c r="B2" s="49" t="s">
        <v>44</v>
      </c>
      <c r="C2" s="256" t="s">
        <v>45</v>
      </c>
      <c r="D2" s="257"/>
      <c r="E2" s="257"/>
      <c r="F2" s="257"/>
      <c r="G2" s="258"/>
      <c r="AG2" t="s">
        <v>124</v>
      </c>
    </row>
    <row r="3" spans="1:60" ht="24.95" customHeight="1" x14ac:dyDescent="0.2">
      <c r="A3" s="139" t="s">
        <v>8</v>
      </c>
      <c r="B3" s="49" t="s">
        <v>72</v>
      </c>
      <c r="C3" s="256" t="s">
        <v>73</v>
      </c>
      <c r="D3" s="257"/>
      <c r="E3" s="257"/>
      <c r="F3" s="257"/>
      <c r="G3" s="258"/>
      <c r="AC3" s="121" t="s">
        <v>124</v>
      </c>
      <c r="AG3" t="s">
        <v>125</v>
      </c>
    </row>
    <row r="4" spans="1:60" ht="24.95" customHeight="1" x14ac:dyDescent="0.2">
      <c r="A4" s="140" t="s">
        <v>9</v>
      </c>
      <c r="B4" s="141" t="s">
        <v>56</v>
      </c>
      <c r="C4" s="259" t="s">
        <v>57</v>
      </c>
      <c r="D4" s="260"/>
      <c r="E4" s="260"/>
      <c r="F4" s="260"/>
      <c r="G4" s="261"/>
      <c r="AG4" t="s">
        <v>126</v>
      </c>
    </row>
    <row r="5" spans="1:60" x14ac:dyDescent="0.2">
      <c r="D5" s="10"/>
    </row>
    <row r="6" spans="1:60" ht="38.25" x14ac:dyDescent="0.2">
      <c r="A6" s="143" t="s">
        <v>127</v>
      </c>
      <c r="B6" s="145" t="s">
        <v>128</v>
      </c>
      <c r="C6" s="145" t="s">
        <v>129</v>
      </c>
      <c r="D6" s="144" t="s">
        <v>130</v>
      </c>
      <c r="E6" s="143" t="s">
        <v>131</v>
      </c>
      <c r="F6" s="142" t="s">
        <v>132</v>
      </c>
      <c r="G6" s="143" t="s">
        <v>29</v>
      </c>
      <c r="H6" s="146" t="s">
        <v>30</v>
      </c>
      <c r="I6" s="146" t="s">
        <v>133</v>
      </c>
      <c r="J6" s="146" t="s">
        <v>31</v>
      </c>
      <c r="K6" s="146" t="s">
        <v>134</v>
      </c>
      <c r="L6" s="146" t="s">
        <v>135</v>
      </c>
      <c r="M6" s="146" t="s">
        <v>136</v>
      </c>
      <c r="N6" s="146" t="s">
        <v>137</v>
      </c>
      <c r="O6" s="146" t="s">
        <v>138</v>
      </c>
      <c r="P6" s="146" t="s">
        <v>139</v>
      </c>
      <c r="Q6" s="146" t="s">
        <v>140</v>
      </c>
      <c r="R6" s="146" t="s">
        <v>141</v>
      </c>
      <c r="S6" s="146" t="s">
        <v>142</v>
      </c>
      <c r="T6" s="146" t="s">
        <v>143</v>
      </c>
      <c r="U6" s="146" t="s">
        <v>144</v>
      </c>
      <c r="V6" s="146" t="s">
        <v>145</v>
      </c>
      <c r="W6" s="146" t="s">
        <v>146</v>
      </c>
      <c r="X6" s="146" t="s">
        <v>147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">
      <c r="A8" s="162" t="s">
        <v>148</v>
      </c>
      <c r="B8" s="163" t="s">
        <v>56</v>
      </c>
      <c r="C8" s="177" t="s">
        <v>82</v>
      </c>
      <c r="D8" s="164"/>
      <c r="E8" s="165"/>
      <c r="F8" s="166"/>
      <c r="G8" s="166">
        <f>SUMIF(AG9:AG32,"&lt;&gt;NOR",G9:G32)</f>
        <v>0</v>
      </c>
      <c r="H8" s="166"/>
      <c r="I8" s="166">
        <f>SUM(I9:I32)</f>
        <v>0</v>
      </c>
      <c r="J8" s="166"/>
      <c r="K8" s="166">
        <f>SUM(K9:K32)</f>
        <v>0</v>
      </c>
      <c r="L8" s="166"/>
      <c r="M8" s="166">
        <f>SUM(M9:M32)</f>
        <v>0</v>
      </c>
      <c r="N8" s="166"/>
      <c r="O8" s="166">
        <f>SUM(O9:O32)</f>
        <v>0.02</v>
      </c>
      <c r="P8" s="166"/>
      <c r="Q8" s="166">
        <f>SUM(Q9:Q32)</f>
        <v>0</v>
      </c>
      <c r="R8" s="166"/>
      <c r="S8" s="166"/>
      <c r="T8" s="167"/>
      <c r="U8" s="161"/>
      <c r="V8" s="161">
        <f>SUM(V9:V32)</f>
        <v>190.86</v>
      </c>
      <c r="W8" s="161"/>
      <c r="X8" s="161"/>
      <c r="AG8" t="s">
        <v>149</v>
      </c>
    </row>
    <row r="9" spans="1:60" outlineLevel="1" x14ac:dyDescent="0.2">
      <c r="A9" s="168">
        <v>1</v>
      </c>
      <c r="B9" s="169" t="s">
        <v>360</v>
      </c>
      <c r="C9" s="178" t="s">
        <v>361</v>
      </c>
      <c r="D9" s="170" t="s">
        <v>182</v>
      </c>
      <c r="E9" s="171">
        <v>150.13499999999999</v>
      </c>
      <c r="F9" s="172"/>
      <c r="G9" s="173">
        <f>ROUND(E9*F9,2)</f>
        <v>0</v>
      </c>
      <c r="H9" s="172"/>
      <c r="I9" s="173">
        <f>ROUND(E9*H9,2)</f>
        <v>0</v>
      </c>
      <c r="J9" s="172"/>
      <c r="K9" s="173">
        <f>ROUND(E9*J9,2)</f>
        <v>0</v>
      </c>
      <c r="L9" s="173">
        <v>21</v>
      </c>
      <c r="M9" s="173">
        <f>G9*(1+L9/100)</f>
        <v>0</v>
      </c>
      <c r="N9" s="173">
        <v>0</v>
      </c>
      <c r="O9" s="173">
        <f>ROUND(E9*N9,2)</f>
        <v>0</v>
      </c>
      <c r="P9" s="173">
        <v>0</v>
      </c>
      <c r="Q9" s="173">
        <f>ROUND(E9*P9,2)</f>
        <v>0</v>
      </c>
      <c r="R9" s="173" t="s">
        <v>195</v>
      </c>
      <c r="S9" s="173" t="s">
        <v>154</v>
      </c>
      <c r="T9" s="174" t="s">
        <v>155</v>
      </c>
      <c r="U9" s="156">
        <v>1.0999999999999999E-2</v>
      </c>
      <c r="V9" s="156">
        <f>ROUND(E9*U9,2)</f>
        <v>1.65</v>
      </c>
      <c r="W9" s="156"/>
      <c r="X9" s="156" t="s">
        <v>156</v>
      </c>
      <c r="Y9" s="147"/>
      <c r="Z9" s="147"/>
      <c r="AA9" s="147"/>
      <c r="AB9" s="147"/>
      <c r="AC9" s="147"/>
      <c r="AD9" s="147"/>
      <c r="AE9" s="147"/>
      <c r="AF9" s="147"/>
      <c r="AG9" s="147" t="s">
        <v>157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 x14ac:dyDescent="0.2">
      <c r="A10" s="154"/>
      <c r="B10" s="155"/>
      <c r="C10" s="253" t="s">
        <v>204</v>
      </c>
      <c r="D10" s="254"/>
      <c r="E10" s="254"/>
      <c r="F10" s="254"/>
      <c r="G10" s="254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47"/>
      <c r="Z10" s="147"/>
      <c r="AA10" s="147"/>
      <c r="AB10" s="147"/>
      <c r="AC10" s="147"/>
      <c r="AD10" s="147"/>
      <c r="AE10" s="147"/>
      <c r="AF10" s="147"/>
      <c r="AG10" s="147" t="s">
        <v>175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outlineLevel="1" x14ac:dyDescent="0.2">
      <c r="A11" s="154"/>
      <c r="B11" s="155"/>
      <c r="C11" s="179" t="s">
        <v>1069</v>
      </c>
      <c r="D11" s="157"/>
      <c r="E11" s="158">
        <v>150.13499999999999</v>
      </c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47"/>
      <c r="Z11" s="147"/>
      <c r="AA11" s="147"/>
      <c r="AB11" s="147"/>
      <c r="AC11" s="147"/>
      <c r="AD11" s="147"/>
      <c r="AE11" s="147"/>
      <c r="AF11" s="147"/>
      <c r="AG11" s="147" t="s">
        <v>159</v>
      </c>
      <c r="AH11" s="147">
        <v>0</v>
      </c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ht="22.5" outlineLevel="1" x14ac:dyDescent="0.2">
      <c r="A12" s="168">
        <v>2</v>
      </c>
      <c r="B12" s="169" t="s">
        <v>366</v>
      </c>
      <c r="C12" s="178" t="s">
        <v>367</v>
      </c>
      <c r="D12" s="170" t="s">
        <v>182</v>
      </c>
      <c r="E12" s="171">
        <v>150.13499999999999</v>
      </c>
      <c r="F12" s="172"/>
      <c r="G12" s="173">
        <f>ROUND(E12*F12,2)</f>
        <v>0</v>
      </c>
      <c r="H12" s="172"/>
      <c r="I12" s="173">
        <f>ROUND(E12*H12,2)</f>
        <v>0</v>
      </c>
      <c r="J12" s="172"/>
      <c r="K12" s="173">
        <f>ROUND(E12*J12,2)</f>
        <v>0</v>
      </c>
      <c r="L12" s="173">
        <v>21</v>
      </c>
      <c r="M12" s="173">
        <f>G12*(1+L12/100)</f>
        <v>0</v>
      </c>
      <c r="N12" s="173">
        <v>0</v>
      </c>
      <c r="O12" s="173">
        <f>ROUND(E12*N12,2)</f>
        <v>0</v>
      </c>
      <c r="P12" s="173">
        <v>0</v>
      </c>
      <c r="Q12" s="173">
        <f>ROUND(E12*P12,2)</f>
        <v>0</v>
      </c>
      <c r="R12" s="173" t="s">
        <v>195</v>
      </c>
      <c r="S12" s="173" t="s">
        <v>154</v>
      </c>
      <c r="T12" s="174" t="s">
        <v>155</v>
      </c>
      <c r="U12" s="156">
        <v>5.2999999999999999E-2</v>
      </c>
      <c r="V12" s="156">
        <f>ROUND(E12*U12,2)</f>
        <v>7.96</v>
      </c>
      <c r="W12" s="156"/>
      <c r="X12" s="156" t="s">
        <v>156</v>
      </c>
      <c r="Y12" s="147"/>
      <c r="Z12" s="147"/>
      <c r="AA12" s="147"/>
      <c r="AB12" s="147"/>
      <c r="AC12" s="147"/>
      <c r="AD12" s="147"/>
      <c r="AE12" s="147"/>
      <c r="AF12" s="147"/>
      <c r="AG12" s="147" t="s">
        <v>157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 x14ac:dyDescent="0.2">
      <c r="A13" s="154"/>
      <c r="B13" s="155"/>
      <c r="C13" s="179" t="s">
        <v>1070</v>
      </c>
      <c r="D13" s="157"/>
      <c r="E13" s="158">
        <v>150.13499999999999</v>
      </c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47"/>
      <c r="Z13" s="147"/>
      <c r="AA13" s="147"/>
      <c r="AB13" s="147"/>
      <c r="AC13" s="147"/>
      <c r="AD13" s="147"/>
      <c r="AE13" s="147"/>
      <c r="AF13" s="147"/>
      <c r="AG13" s="147" t="s">
        <v>159</v>
      </c>
      <c r="AH13" s="147">
        <v>5</v>
      </c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 x14ac:dyDescent="0.2">
      <c r="A14" s="168">
        <v>3</v>
      </c>
      <c r="B14" s="169" t="s">
        <v>1071</v>
      </c>
      <c r="C14" s="178" t="s">
        <v>1072</v>
      </c>
      <c r="D14" s="170" t="s">
        <v>152</v>
      </c>
      <c r="E14" s="171">
        <v>683.6</v>
      </c>
      <c r="F14" s="172"/>
      <c r="G14" s="173">
        <f>ROUND(E14*F14,2)</f>
        <v>0</v>
      </c>
      <c r="H14" s="172"/>
      <c r="I14" s="173">
        <f>ROUND(E14*H14,2)</f>
        <v>0</v>
      </c>
      <c r="J14" s="172"/>
      <c r="K14" s="173">
        <f>ROUND(E14*J14,2)</f>
        <v>0</v>
      </c>
      <c r="L14" s="173">
        <v>21</v>
      </c>
      <c r="M14" s="173">
        <f>G14*(1+L14/100)</f>
        <v>0</v>
      </c>
      <c r="N14" s="173">
        <v>0</v>
      </c>
      <c r="O14" s="173">
        <f>ROUND(E14*N14,2)</f>
        <v>0</v>
      </c>
      <c r="P14" s="173">
        <v>0</v>
      </c>
      <c r="Q14" s="173">
        <f>ROUND(E14*P14,2)</f>
        <v>0</v>
      </c>
      <c r="R14" s="173" t="s">
        <v>832</v>
      </c>
      <c r="S14" s="173" t="s">
        <v>154</v>
      </c>
      <c r="T14" s="174" t="s">
        <v>155</v>
      </c>
      <c r="U14" s="156">
        <v>0.06</v>
      </c>
      <c r="V14" s="156">
        <f>ROUND(E14*U14,2)</f>
        <v>41.02</v>
      </c>
      <c r="W14" s="156"/>
      <c r="X14" s="156" t="s">
        <v>156</v>
      </c>
      <c r="Y14" s="147"/>
      <c r="Z14" s="147"/>
      <c r="AA14" s="147"/>
      <c r="AB14" s="147"/>
      <c r="AC14" s="147"/>
      <c r="AD14" s="147"/>
      <c r="AE14" s="147"/>
      <c r="AF14" s="147"/>
      <c r="AG14" s="147" t="s">
        <v>157</v>
      </c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 x14ac:dyDescent="0.2">
      <c r="A15" s="154"/>
      <c r="B15" s="155"/>
      <c r="C15" s="253" t="s">
        <v>1073</v>
      </c>
      <c r="D15" s="254"/>
      <c r="E15" s="254"/>
      <c r="F15" s="254"/>
      <c r="G15" s="254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47"/>
      <c r="Z15" s="147"/>
      <c r="AA15" s="147"/>
      <c r="AB15" s="147"/>
      <c r="AC15" s="147"/>
      <c r="AD15" s="147"/>
      <c r="AE15" s="147"/>
      <c r="AF15" s="147"/>
      <c r="AG15" s="147" t="s">
        <v>175</v>
      </c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outlineLevel="1" x14ac:dyDescent="0.2">
      <c r="A16" s="154"/>
      <c r="B16" s="155"/>
      <c r="C16" s="179" t="s">
        <v>1074</v>
      </c>
      <c r="D16" s="157"/>
      <c r="E16" s="158">
        <v>683.6</v>
      </c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47"/>
      <c r="Z16" s="147"/>
      <c r="AA16" s="147"/>
      <c r="AB16" s="147"/>
      <c r="AC16" s="147"/>
      <c r="AD16" s="147"/>
      <c r="AE16" s="147"/>
      <c r="AF16" s="147"/>
      <c r="AG16" s="147" t="s">
        <v>159</v>
      </c>
      <c r="AH16" s="147">
        <v>0</v>
      </c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1" x14ac:dyDescent="0.2">
      <c r="A17" s="168">
        <v>4</v>
      </c>
      <c r="B17" s="169" t="s">
        <v>1075</v>
      </c>
      <c r="C17" s="178" t="s">
        <v>1076</v>
      </c>
      <c r="D17" s="170" t="s">
        <v>152</v>
      </c>
      <c r="E17" s="171">
        <v>317.3</v>
      </c>
      <c r="F17" s="172"/>
      <c r="G17" s="173">
        <f>ROUND(E17*F17,2)</f>
        <v>0</v>
      </c>
      <c r="H17" s="172"/>
      <c r="I17" s="173">
        <f>ROUND(E17*H17,2)</f>
        <v>0</v>
      </c>
      <c r="J17" s="172"/>
      <c r="K17" s="173">
        <f>ROUND(E17*J17,2)</f>
        <v>0</v>
      </c>
      <c r="L17" s="173">
        <v>21</v>
      </c>
      <c r="M17" s="173">
        <f>G17*(1+L17/100)</f>
        <v>0</v>
      </c>
      <c r="N17" s="173">
        <v>0</v>
      </c>
      <c r="O17" s="173">
        <f>ROUND(E17*N17,2)</f>
        <v>0</v>
      </c>
      <c r="P17" s="173">
        <v>0</v>
      </c>
      <c r="Q17" s="173">
        <f>ROUND(E17*P17,2)</f>
        <v>0</v>
      </c>
      <c r="R17" s="173" t="s">
        <v>832</v>
      </c>
      <c r="S17" s="173" t="s">
        <v>154</v>
      </c>
      <c r="T17" s="174" t="s">
        <v>155</v>
      </c>
      <c r="U17" s="156">
        <v>9.7000000000000003E-2</v>
      </c>
      <c r="V17" s="156">
        <f>ROUND(E17*U17,2)</f>
        <v>30.78</v>
      </c>
      <c r="W17" s="156"/>
      <c r="X17" s="156" t="s">
        <v>156</v>
      </c>
      <c r="Y17" s="147"/>
      <c r="Z17" s="147"/>
      <c r="AA17" s="147"/>
      <c r="AB17" s="147"/>
      <c r="AC17" s="147"/>
      <c r="AD17" s="147"/>
      <c r="AE17" s="147"/>
      <c r="AF17" s="147"/>
      <c r="AG17" s="147" t="s">
        <v>157</v>
      </c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outlineLevel="1" x14ac:dyDescent="0.2">
      <c r="A18" s="154"/>
      <c r="B18" s="155"/>
      <c r="C18" s="253" t="s">
        <v>1073</v>
      </c>
      <c r="D18" s="254"/>
      <c r="E18" s="254"/>
      <c r="F18" s="254"/>
      <c r="G18" s="254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47"/>
      <c r="Z18" s="147"/>
      <c r="AA18" s="147"/>
      <c r="AB18" s="147"/>
      <c r="AC18" s="147"/>
      <c r="AD18" s="147"/>
      <c r="AE18" s="147"/>
      <c r="AF18" s="147"/>
      <c r="AG18" s="147" t="s">
        <v>175</v>
      </c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outlineLevel="1" x14ac:dyDescent="0.2">
      <c r="A19" s="154"/>
      <c r="B19" s="155"/>
      <c r="C19" s="179" t="s">
        <v>1077</v>
      </c>
      <c r="D19" s="157"/>
      <c r="E19" s="158">
        <v>317.3</v>
      </c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47"/>
      <c r="Z19" s="147"/>
      <c r="AA19" s="147"/>
      <c r="AB19" s="147"/>
      <c r="AC19" s="147"/>
      <c r="AD19" s="147"/>
      <c r="AE19" s="147"/>
      <c r="AF19" s="147"/>
      <c r="AG19" s="147" t="s">
        <v>159</v>
      </c>
      <c r="AH19" s="147">
        <v>0</v>
      </c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outlineLevel="1" x14ac:dyDescent="0.2">
      <c r="A20" s="168">
        <v>5</v>
      </c>
      <c r="B20" s="169" t="s">
        <v>1078</v>
      </c>
      <c r="C20" s="178" t="s">
        <v>1079</v>
      </c>
      <c r="D20" s="170" t="s">
        <v>152</v>
      </c>
      <c r="E20" s="171">
        <v>1000.9</v>
      </c>
      <c r="F20" s="172"/>
      <c r="G20" s="173">
        <f>ROUND(E20*F20,2)</f>
        <v>0</v>
      </c>
      <c r="H20" s="172"/>
      <c r="I20" s="173">
        <f>ROUND(E20*H20,2)</f>
        <v>0</v>
      </c>
      <c r="J20" s="172"/>
      <c r="K20" s="173">
        <f>ROUND(E20*J20,2)</f>
        <v>0</v>
      </c>
      <c r="L20" s="173">
        <v>21</v>
      </c>
      <c r="M20" s="173">
        <f>G20*(1+L20/100)</f>
        <v>0</v>
      </c>
      <c r="N20" s="173">
        <v>0</v>
      </c>
      <c r="O20" s="173">
        <f>ROUND(E20*N20,2)</f>
        <v>0</v>
      </c>
      <c r="P20" s="173">
        <v>0</v>
      </c>
      <c r="Q20" s="173">
        <f>ROUND(E20*P20,2)</f>
        <v>0</v>
      </c>
      <c r="R20" s="173" t="s">
        <v>195</v>
      </c>
      <c r="S20" s="173" t="s">
        <v>154</v>
      </c>
      <c r="T20" s="174" t="s">
        <v>155</v>
      </c>
      <c r="U20" s="156">
        <v>1.2999999999999999E-2</v>
      </c>
      <c r="V20" s="156">
        <f>ROUND(E20*U20,2)</f>
        <v>13.01</v>
      </c>
      <c r="W20" s="156"/>
      <c r="X20" s="156" t="s">
        <v>156</v>
      </c>
      <c r="Y20" s="147"/>
      <c r="Z20" s="147"/>
      <c r="AA20" s="147"/>
      <c r="AB20" s="147"/>
      <c r="AC20" s="147"/>
      <c r="AD20" s="147"/>
      <c r="AE20" s="147"/>
      <c r="AF20" s="147"/>
      <c r="AG20" s="147" t="s">
        <v>157</v>
      </c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outlineLevel="1" x14ac:dyDescent="0.2">
      <c r="A21" s="154"/>
      <c r="B21" s="155"/>
      <c r="C21" s="253" t="s">
        <v>375</v>
      </c>
      <c r="D21" s="254"/>
      <c r="E21" s="254"/>
      <c r="F21" s="254"/>
      <c r="G21" s="254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47"/>
      <c r="Z21" s="147"/>
      <c r="AA21" s="147"/>
      <c r="AB21" s="147"/>
      <c r="AC21" s="147"/>
      <c r="AD21" s="147"/>
      <c r="AE21" s="147"/>
      <c r="AF21" s="147"/>
      <c r="AG21" s="147" t="s">
        <v>175</v>
      </c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outlineLevel="1" x14ac:dyDescent="0.2">
      <c r="A22" s="154"/>
      <c r="B22" s="155"/>
      <c r="C22" s="179" t="s">
        <v>1080</v>
      </c>
      <c r="D22" s="157"/>
      <c r="E22" s="158">
        <v>1000.9</v>
      </c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47"/>
      <c r="Z22" s="147"/>
      <c r="AA22" s="147"/>
      <c r="AB22" s="147"/>
      <c r="AC22" s="147"/>
      <c r="AD22" s="147"/>
      <c r="AE22" s="147"/>
      <c r="AF22" s="147"/>
      <c r="AG22" s="147" t="s">
        <v>159</v>
      </c>
      <c r="AH22" s="147">
        <v>0</v>
      </c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ht="22.5" outlineLevel="1" x14ac:dyDescent="0.2">
      <c r="A23" s="168">
        <v>6</v>
      </c>
      <c r="B23" s="169" t="s">
        <v>1081</v>
      </c>
      <c r="C23" s="178" t="s">
        <v>1082</v>
      </c>
      <c r="D23" s="170" t="s">
        <v>152</v>
      </c>
      <c r="E23" s="171">
        <v>683.6</v>
      </c>
      <c r="F23" s="172"/>
      <c r="G23" s="173">
        <f>ROUND(E23*F23,2)</f>
        <v>0</v>
      </c>
      <c r="H23" s="172"/>
      <c r="I23" s="173">
        <f>ROUND(E23*H23,2)</f>
        <v>0</v>
      </c>
      <c r="J23" s="172"/>
      <c r="K23" s="173">
        <f>ROUND(E23*J23,2)</f>
        <v>0</v>
      </c>
      <c r="L23" s="173">
        <v>21</v>
      </c>
      <c r="M23" s="173">
        <f>G23*(1+L23/100)</f>
        <v>0</v>
      </c>
      <c r="N23" s="173">
        <v>0</v>
      </c>
      <c r="O23" s="173">
        <f>ROUND(E23*N23,2)</f>
        <v>0</v>
      </c>
      <c r="P23" s="173">
        <v>0</v>
      </c>
      <c r="Q23" s="173">
        <f>ROUND(E23*P23,2)</f>
        <v>0</v>
      </c>
      <c r="R23" s="173" t="s">
        <v>195</v>
      </c>
      <c r="S23" s="173" t="s">
        <v>154</v>
      </c>
      <c r="T23" s="174" t="s">
        <v>155</v>
      </c>
      <c r="U23" s="156">
        <v>1.9E-2</v>
      </c>
      <c r="V23" s="156">
        <f>ROUND(E23*U23,2)</f>
        <v>12.99</v>
      </c>
      <c r="W23" s="156"/>
      <c r="X23" s="156" t="s">
        <v>156</v>
      </c>
      <c r="Y23" s="147"/>
      <c r="Z23" s="147"/>
      <c r="AA23" s="147"/>
      <c r="AB23" s="147"/>
      <c r="AC23" s="147"/>
      <c r="AD23" s="147"/>
      <c r="AE23" s="147"/>
      <c r="AF23" s="147"/>
      <c r="AG23" s="147" t="s">
        <v>157</v>
      </c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ht="22.5" outlineLevel="1" x14ac:dyDescent="0.2">
      <c r="A24" s="154"/>
      <c r="B24" s="155"/>
      <c r="C24" s="253" t="s">
        <v>1083</v>
      </c>
      <c r="D24" s="254"/>
      <c r="E24" s="254"/>
      <c r="F24" s="254"/>
      <c r="G24" s="254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47"/>
      <c r="Z24" s="147"/>
      <c r="AA24" s="147"/>
      <c r="AB24" s="147"/>
      <c r="AC24" s="147"/>
      <c r="AD24" s="147"/>
      <c r="AE24" s="147"/>
      <c r="AF24" s="147"/>
      <c r="AG24" s="147" t="s">
        <v>175</v>
      </c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75" t="str">
        <f>C24</f>
        <v>s případným nutným přemístěním hromad nebo dočasných skládek na místo potřeby ze vzdálenosti do 30 m, v rovině nebo ve svahu do 1 : 5,</v>
      </c>
      <c r="BB24" s="147"/>
      <c r="BC24" s="147"/>
      <c r="BD24" s="147"/>
      <c r="BE24" s="147"/>
      <c r="BF24" s="147"/>
      <c r="BG24" s="147"/>
      <c r="BH24" s="147"/>
    </row>
    <row r="25" spans="1:60" outlineLevel="1" x14ac:dyDescent="0.2">
      <c r="A25" s="154"/>
      <c r="B25" s="155"/>
      <c r="C25" s="179" t="s">
        <v>1074</v>
      </c>
      <c r="D25" s="157"/>
      <c r="E25" s="158">
        <v>683.6</v>
      </c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47"/>
      <c r="Z25" s="147"/>
      <c r="AA25" s="147"/>
      <c r="AB25" s="147"/>
      <c r="AC25" s="147"/>
      <c r="AD25" s="147"/>
      <c r="AE25" s="147"/>
      <c r="AF25" s="147"/>
      <c r="AG25" s="147" t="s">
        <v>159</v>
      </c>
      <c r="AH25" s="147">
        <v>0</v>
      </c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ht="22.5" outlineLevel="1" x14ac:dyDescent="0.2">
      <c r="A26" s="168">
        <v>7</v>
      </c>
      <c r="B26" s="169" t="s">
        <v>1084</v>
      </c>
      <c r="C26" s="178" t="s">
        <v>1085</v>
      </c>
      <c r="D26" s="170" t="s">
        <v>152</v>
      </c>
      <c r="E26" s="171">
        <v>317.3</v>
      </c>
      <c r="F26" s="172"/>
      <c r="G26" s="173">
        <f>ROUND(E26*F26,2)</f>
        <v>0</v>
      </c>
      <c r="H26" s="172"/>
      <c r="I26" s="173">
        <f>ROUND(E26*H26,2)</f>
        <v>0</v>
      </c>
      <c r="J26" s="172"/>
      <c r="K26" s="173">
        <f>ROUND(E26*J26,2)</f>
        <v>0</v>
      </c>
      <c r="L26" s="173">
        <v>21</v>
      </c>
      <c r="M26" s="173">
        <f>G26*(1+L26/100)</f>
        <v>0</v>
      </c>
      <c r="N26" s="173">
        <v>0</v>
      </c>
      <c r="O26" s="173">
        <f>ROUND(E26*N26,2)</f>
        <v>0</v>
      </c>
      <c r="P26" s="173">
        <v>0</v>
      </c>
      <c r="Q26" s="173">
        <f>ROUND(E26*P26,2)</f>
        <v>0</v>
      </c>
      <c r="R26" s="173" t="s">
        <v>195</v>
      </c>
      <c r="S26" s="173" t="s">
        <v>154</v>
      </c>
      <c r="T26" s="174" t="s">
        <v>155</v>
      </c>
      <c r="U26" s="156">
        <v>0.26300000000000001</v>
      </c>
      <c r="V26" s="156">
        <f>ROUND(E26*U26,2)</f>
        <v>83.45</v>
      </c>
      <c r="W26" s="156"/>
      <c r="X26" s="156" t="s">
        <v>156</v>
      </c>
      <c r="Y26" s="147"/>
      <c r="Z26" s="147"/>
      <c r="AA26" s="147"/>
      <c r="AB26" s="147"/>
      <c r="AC26" s="147"/>
      <c r="AD26" s="147"/>
      <c r="AE26" s="147"/>
      <c r="AF26" s="147"/>
      <c r="AG26" s="147" t="s">
        <v>157</v>
      </c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1" x14ac:dyDescent="0.2">
      <c r="A27" s="154"/>
      <c r="B27" s="155"/>
      <c r="C27" s="253" t="s">
        <v>1086</v>
      </c>
      <c r="D27" s="254"/>
      <c r="E27" s="254"/>
      <c r="F27" s="254"/>
      <c r="G27" s="254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47"/>
      <c r="Z27" s="147"/>
      <c r="AA27" s="147"/>
      <c r="AB27" s="147"/>
      <c r="AC27" s="147"/>
      <c r="AD27" s="147"/>
      <c r="AE27" s="147"/>
      <c r="AF27" s="147"/>
      <c r="AG27" s="147" t="s">
        <v>175</v>
      </c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75" t="str">
        <f>C27</f>
        <v>s případným nutným přemístěním hromad nebo dočasných skládek na místo potřeby ze vzdálenosti do 30 m, ve svahu sklonu přes 1 : 5,</v>
      </c>
      <c r="BB27" s="147"/>
      <c r="BC27" s="147"/>
      <c r="BD27" s="147"/>
      <c r="BE27" s="147"/>
      <c r="BF27" s="147"/>
      <c r="BG27" s="147"/>
      <c r="BH27" s="147"/>
    </row>
    <row r="28" spans="1:60" outlineLevel="1" x14ac:dyDescent="0.2">
      <c r="A28" s="154"/>
      <c r="B28" s="155"/>
      <c r="C28" s="179" t="s">
        <v>1077</v>
      </c>
      <c r="D28" s="157"/>
      <c r="E28" s="158">
        <v>317.3</v>
      </c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47"/>
      <c r="Z28" s="147"/>
      <c r="AA28" s="147"/>
      <c r="AB28" s="147"/>
      <c r="AC28" s="147"/>
      <c r="AD28" s="147"/>
      <c r="AE28" s="147"/>
      <c r="AF28" s="147"/>
      <c r="AG28" s="147" t="s">
        <v>159</v>
      </c>
      <c r="AH28" s="147">
        <v>0</v>
      </c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outlineLevel="1" x14ac:dyDescent="0.2">
      <c r="A29" s="168">
        <v>8</v>
      </c>
      <c r="B29" s="169" t="s">
        <v>1087</v>
      </c>
      <c r="C29" s="178" t="s">
        <v>1088</v>
      </c>
      <c r="D29" s="170" t="s">
        <v>540</v>
      </c>
      <c r="E29" s="171">
        <v>22.006599999999999</v>
      </c>
      <c r="F29" s="172"/>
      <c r="G29" s="173">
        <f>ROUND(E29*F29,2)</f>
        <v>0</v>
      </c>
      <c r="H29" s="172"/>
      <c r="I29" s="173">
        <f>ROUND(E29*H29,2)</f>
        <v>0</v>
      </c>
      <c r="J29" s="172"/>
      <c r="K29" s="173">
        <f>ROUND(E29*J29,2)</f>
        <v>0</v>
      </c>
      <c r="L29" s="173">
        <v>21</v>
      </c>
      <c r="M29" s="173">
        <f>G29*(1+L29/100)</f>
        <v>0</v>
      </c>
      <c r="N29" s="173">
        <v>1E-3</v>
      </c>
      <c r="O29" s="173">
        <f>ROUND(E29*N29,2)</f>
        <v>0.02</v>
      </c>
      <c r="P29" s="173">
        <v>0</v>
      </c>
      <c r="Q29" s="173">
        <f>ROUND(E29*P29,2)</f>
        <v>0</v>
      </c>
      <c r="R29" s="173" t="s">
        <v>228</v>
      </c>
      <c r="S29" s="173" t="s">
        <v>154</v>
      </c>
      <c r="T29" s="174" t="s">
        <v>155</v>
      </c>
      <c r="U29" s="156">
        <v>0</v>
      </c>
      <c r="V29" s="156">
        <f>ROUND(E29*U29,2)</f>
        <v>0</v>
      </c>
      <c r="W29" s="156"/>
      <c r="X29" s="156" t="s">
        <v>229</v>
      </c>
      <c r="Y29" s="147"/>
      <c r="Z29" s="147"/>
      <c r="AA29" s="147"/>
      <c r="AB29" s="147"/>
      <c r="AC29" s="147"/>
      <c r="AD29" s="147"/>
      <c r="AE29" s="147"/>
      <c r="AF29" s="147"/>
      <c r="AG29" s="147" t="s">
        <v>230</v>
      </c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1" x14ac:dyDescent="0.2">
      <c r="A30" s="154"/>
      <c r="B30" s="155"/>
      <c r="C30" s="179" t="s">
        <v>1089</v>
      </c>
      <c r="D30" s="157"/>
      <c r="E30" s="158">
        <v>13.66</v>
      </c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47"/>
      <c r="Z30" s="147"/>
      <c r="AA30" s="147"/>
      <c r="AB30" s="147"/>
      <c r="AC30" s="147"/>
      <c r="AD30" s="147"/>
      <c r="AE30" s="147"/>
      <c r="AF30" s="147"/>
      <c r="AG30" s="147" t="s">
        <v>159</v>
      </c>
      <c r="AH30" s="147">
        <v>0</v>
      </c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outlineLevel="1" x14ac:dyDescent="0.2">
      <c r="A31" s="154"/>
      <c r="B31" s="155"/>
      <c r="C31" s="179" t="s">
        <v>1090</v>
      </c>
      <c r="D31" s="157"/>
      <c r="E31" s="158">
        <v>6.3460000000000001</v>
      </c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47"/>
      <c r="Z31" s="147"/>
      <c r="AA31" s="147"/>
      <c r="AB31" s="147"/>
      <c r="AC31" s="147"/>
      <c r="AD31" s="147"/>
      <c r="AE31" s="147"/>
      <c r="AF31" s="147"/>
      <c r="AG31" s="147" t="s">
        <v>159</v>
      </c>
      <c r="AH31" s="147">
        <v>0</v>
      </c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outlineLevel="1" x14ac:dyDescent="0.2">
      <c r="A32" s="154"/>
      <c r="B32" s="155"/>
      <c r="C32" s="180" t="s">
        <v>412</v>
      </c>
      <c r="D32" s="159"/>
      <c r="E32" s="160">
        <v>2.0005999999999999</v>
      </c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47"/>
      <c r="Z32" s="147"/>
      <c r="AA32" s="147"/>
      <c r="AB32" s="147"/>
      <c r="AC32" s="147"/>
      <c r="AD32" s="147"/>
      <c r="AE32" s="147"/>
      <c r="AF32" s="147"/>
      <c r="AG32" s="147" t="s">
        <v>159</v>
      </c>
      <c r="AH32" s="147">
        <v>4</v>
      </c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x14ac:dyDescent="0.2">
      <c r="A33" s="162" t="s">
        <v>148</v>
      </c>
      <c r="B33" s="163" t="s">
        <v>103</v>
      </c>
      <c r="C33" s="177" t="s">
        <v>104</v>
      </c>
      <c r="D33" s="164"/>
      <c r="E33" s="165"/>
      <c r="F33" s="166"/>
      <c r="G33" s="166">
        <f>SUMIF(AG34:AG37,"&lt;&gt;NOR",G34:G37)</f>
        <v>0</v>
      </c>
      <c r="H33" s="166"/>
      <c r="I33" s="166">
        <f>SUM(I34:I37)</f>
        <v>0</v>
      </c>
      <c r="J33" s="166"/>
      <c r="K33" s="166">
        <f>SUM(K34:K37)</f>
        <v>0</v>
      </c>
      <c r="L33" s="166"/>
      <c r="M33" s="166">
        <f>SUM(M34:M37)</f>
        <v>0</v>
      </c>
      <c r="N33" s="166"/>
      <c r="O33" s="166">
        <f>SUM(O34:O37)</f>
        <v>0</v>
      </c>
      <c r="P33" s="166"/>
      <c r="Q33" s="166">
        <f>SUM(Q34:Q37)</f>
        <v>0</v>
      </c>
      <c r="R33" s="166"/>
      <c r="S33" s="166"/>
      <c r="T33" s="167"/>
      <c r="U33" s="161"/>
      <c r="V33" s="161">
        <f>SUM(V34:V37)</f>
        <v>0.04</v>
      </c>
      <c r="W33" s="161"/>
      <c r="X33" s="161"/>
      <c r="AG33" t="s">
        <v>149</v>
      </c>
    </row>
    <row r="34" spans="1:60" ht="22.5" outlineLevel="1" x14ac:dyDescent="0.2">
      <c r="A34" s="168">
        <v>9</v>
      </c>
      <c r="B34" s="169" t="s">
        <v>1091</v>
      </c>
      <c r="C34" s="178" t="s">
        <v>1092</v>
      </c>
      <c r="D34" s="170" t="s">
        <v>227</v>
      </c>
      <c r="E34" s="171">
        <v>2.2009999999999998E-2</v>
      </c>
      <c r="F34" s="172"/>
      <c r="G34" s="173">
        <f>ROUND(E34*F34,2)</f>
        <v>0</v>
      </c>
      <c r="H34" s="172"/>
      <c r="I34" s="173">
        <f>ROUND(E34*H34,2)</f>
        <v>0</v>
      </c>
      <c r="J34" s="172"/>
      <c r="K34" s="173">
        <f>ROUND(E34*J34,2)</f>
        <v>0</v>
      </c>
      <c r="L34" s="173">
        <v>21</v>
      </c>
      <c r="M34" s="173">
        <f>G34*(1+L34/100)</f>
        <v>0</v>
      </c>
      <c r="N34" s="173">
        <v>0</v>
      </c>
      <c r="O34" s="173">
        <f>ROUND(E34*N34,2)</f>
        <v>0</v>
      </c>
      <c r="P34" s="173">
        <v>0</v>
      </c>
      <c r="Q34" s="173">
        <f>ROUND(E34*P34,2)</f>
        <v>0</v>
      </c>
      <c r="R34" s="173" t="s">
        <v>832</v>
      </c>
      <c r="S34" s="173" t="s">
        <v>154</v>
      </c>
      <c r="T34" s="174" t="s">
        <v>155</v>
      </c>
      <c r="U34" s="156">
        <v>1.925</v>
      </c>
      <c r="V34" s="156">
        <f>ROUND(E34*U34,2)</f>
        <v>0.04</v>
      </c>
      <c r="W34" s="156"/>
      <c r="X34" s="156" t="s">
        <v>306</v>
      </c>
      <c r="Y34" s="147"/>
      <c r="Z34" s="147"/>
      <c r="AA34" s="147"/>
      <c r="AB34" s="147"/>
      <c r="AC34" s="147"/>
      <c r="AD34" s="147"/>
      <c r="AE34" s="147"/>
      <c r="AF34" s="147"/>
      <c r="AG34" s="147" t="s">
        <v>307</v>
      </c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outlineLevel="1" x14ac:dyDescent="0.2">
      <c r="A35" s="154"/>
      <c r="B35" s="155"/>
      <c r="C35" s="179" t="s">
        <v>309</v>
      </c>
      <c r="D35" s="157"/>
      <c r="E35" s="158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47"/>
      <c r="Z35" s="147"/>
      <c r="AA35" s="147"/>
      <c r="AB35" s="147"/>
      <c r="AC35" s="147"/>
      <c r="AD35" s="147"/>
      <c r="AE35" s="147"/>
      <c r="AF35" s="147"/>
      <c r="AG35" s="147" t="s">
        <v>159</v>
      </c>
      <c r="AH35" s="147">
        <v>0</v>
      </c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outlineLevel="1" x14ac:dyDescent="0.2">
      <c r="A36" s="154"/>
      <c r="B36" s="155"/>
      <c r="C36" s="179" t="s">
        <v>1093</v>
      </c>
      <c r="D36" s="157"/>
      <c r="E36" s="158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47"/>
      <c r="Z36" s="147"/>
      <c r="AA36" s="147"/>
      <c r="AB36" s="147"/>
      <c r="AC36" s="147"/>
      <c r="AD36" s="147"/>
      <c r="AE36" s="147"/>
      <c r="AF36" s="147"/>
      <c r="AG36" s="147" t="s">
        <v>159</v>
      </c>
      <c r="AH36" s="147">
        <v>0</v>
      </c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outlineLevel="1" x14ac:dyDescent="0.2">
      <c r="A37" s="154"/>
      <c r="B37" s="155"/>
      <c r="C37" s="179" t="s">
        <v>1094</v>
      </c>
      <c r="D37" s="157"/>
      <c r="E37" s="158">
        <v>2.2009999999999998E-2</v>
      </c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47"/>
      <c r="Z37" s="147"/>
      <c r="AA37" s="147"/>
      <c r="AB37" s="147"/>
      <c r="AC37" s="147"/>
      <c r="AD37" s="147"/>
      <c r="AE37" s="147"/>
      <c r="AF37" s="147"/>
      <c r="AG37" s="147" t="s">
        <v>159</v>
      </c>
      <c r="AH37" s="147">
        <v>0</v>
      </c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x14ac:dyDescent="0.2">
      <c r="A38" s="3"/>
      <c r="B38" s="4"/>
      <c r="C38" s="181"/>
      <c r="D38" s="6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AE38">
        <v>15</v>
      </c>
      <c r="AF38">
        <v>21</v>
      </c>
      <c r="AG38" t="s">
        <v>135</v>
      </c>
    </row>
    <row r="39" spans="1:60" x14ac:dyDescent="0.2">
      <c r="A39" s="150"/>
      <c r="B39" s="151" t="s">
        <v>29</v>
      </c>
      <c r="C39" s="182"/>
      <c r="D39" s="152"/>
      <c r="E39" s="153"/>
      <c r="F39" s="153"/>
      <c r="G39" s="176">
        <f>G8+G33</f>
        <v>0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AE39">
        <f>SUMIF(L7:L37,AE38,G7:G37)</f>
        <v>0</v>
      </c>
      <c r="AF39">
        <f>SUMIF(L7:L37,AF38,G7:G37)</f>
        <v>0</v>
      </c>
      <c r="AG39" t="s">
        <v>338</v>
      </c>
    </row>
    <row r="40" spans="1:60" x14ac:dyDescent="0.2">
      <c r="C40" s="183"/>
      <c r="D40" s="10"/>
      <c r="AG40" t="s">
        <v>339</v>
      </c>
    </row>
    <row r="41" spans="1:60" x14ac:dyDescent="0.2">
      <c r="D41" s="10"/>
    </row>
    <row r="42" spans="1:60" x14ac:dyDescent="0.2">
      <c r="D42" s="10"/>
    </row>
    <row r="43" spans="1:60" x14ac:dyDescent="0.2">
      <c r="D43" s="10"/>
    </row>
    <row r="44" spans="1:60" x14ac:dyDescent="0.2">
      <c r="D44" s="10"/>
    </row>
    <row r="45" spans="1:60" x14ac:dyDescent="0.2">
      <c r="D45" s="10"/>
    </row>
    <row r="46" spans="1:60" x14ac:dyDescent="0.2">
      <c r="D46" s="10"/>
    </row>
    <row r="47" spans="1:60" x14ac:dyDescent="0.2">
      <c r="D47" s="10"/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Rd2KDe4vc93Ln2np8T62rp0x5eV4KtGfqMK6OaDEbXrqPxgo3pHab1bONyCz1DKBtXVlkMAxCnUCEN4eTqDrrA==" saltValue="wOrLyfab2hhkAM9+M+9eFQ==" spinCount="100000" sheet="1"/>
  <mergeCells count="10">
    <mergeCell ref="C18:G18"/>
    <mergeCell ref="C21:G21"/>
    <mergeCell ref="C24:G24"/>
    <mergeCell ref="C27:G27"/>
    <mergeCell ref="A1:G1"/>
    <mergeCell ref="C2:G2"/>
    <mergeCell ref="C3:G3"/>
    <mergeCell ref="C4:G4"/>
    <mergeCell ref="C10:G10"/>
    <mergeCell ref="C15:G15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75CC7-F002-4EE2-8A16-ADA091E34ED5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1" customWidth="1"/>
    <col min="3" max="3" width="63.28515625" style="12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5" t="s">
        <v>122</v>
      </c>
      <c r="B1" s="255"/>
      <c r="C1" s="255"/>
      <c r="D1" s="255"/>
      <c r="E1" s="255"/>
      <c r="F1" s="255"/>
      <c r="G1" s="255"/>
      <c r="AG1" t="s">
        <v>123</v>
      </c>
    </row>
    <row r="2" spans="1:60" ht="24.95" customHeight="1" x14ac:dyDescent="0.2">
      <c r="A2" s="139" t="s">
        <v>7</v>
      </c>
      <c r="B2" s="49" t="s">
        <v>44</v>
      </c>
      <c r="C2" s="256" t="s">
        <v>45</v>
      </c>
      <c r="D2" s="257"/>
      <c r="E2" s="257"/>
      <c r="F2" s="257"/>
      <c r="G2" s="258"/>
      <c r="AG2" t="s">
        <v>124</v>
      </c>
    </row>
    <row r="3" spans="1:60" ht="24.95" customHeight="1" x14ac:dyDescent="0.2">
      <c r="A3" s="139" t="s">
        <v>8</v>
      </c>
      <c r="B3" s="49" t="s">
        <v>74</v>
      </c>
      <c r="C3" s="256" t="s">
        <v>75</v>
      </c>
      <c r="D3" s="257"/>
      <c r="E3" s="257"/>
      <c r="F3" s="257"/>
      <c r="G3" s="258"/>
      <c r="AC3" s="121" t="s">
        <v>124</v>
      </c>
      <c r="AG3" t="s">
        <v>125</v>
      </c>
    </row>
    <row r="4" spans="1:60" ht="24.95" customHeight="1" x14ac:dyDescent="0.2">
      <c r="A4" s="140" t="s">
        <v>9</v>
      </c>
      <c r="B4" s="141" t="s">
        <v>56</v>
      </c>
      <c r="C4" s="259" t="s">
        <v>57</v>
      </c>
      <c r="D4" s="260"/>
      <c r="E4" s="260"/>
      <c r="F4" s="260"/>
      <c r="G4" s="261"/>
      <c r="AG4" t="s">
        <v>126</v>
      </c>
    </row>
    <row r="5" spans="1:60" x14ac:dyDescent="0.2">
      <c r="D5" s="10"/>
    </row>
    <row r="6" spans="1:60" ht="38.25" x14ac:dyDescent="0.2">
      <c r="A6" s="143" t="s">
        <v>127</v>
      </c>
      <c r="B6" s="145" t="s">
        <v>128</v>
      </c>
      <c r="C6" s="145" t="s">
        <v>129</v>
      </c>
      <c r="D6" s="144" t="s">
        <v>130</v>
      </c>
      <c r="E6" s="143" t="s">
        <v>131</v>
      </c>
      <c r="F6" s="142" t="s">
        <v>132</v>
      </c>
      <c r="G6" s="143" t="s">
        <v>29</v>
      </c>
      <c r="H6" s="146" t="s">
        <v>30</v>
      </c>
      <c r="I6" s="146" t="s">
        <v>133</v>
      </c>
      <c r="J6" s="146" t="s">
        <v>31</v>
      </c>
      <c r="K6" s="146" t="s">
        <v>134</v>
      </c>
      <c r="L6" s="146" t="s">
        <v>135</v>
      </c>
      <c r="M6" s="146" t="s">
        <v>136</v>
      </c>
      <c r="N6" s="146" t="s">
        <v>137</v>
      </c>
      <c r="O6" s="146" t="s">
        <v>138</v>
      </c>
      <c r="P6" s="146" t="s">
        <v>139</v>
      </c>
      <c r="Q6" s="146" t="s">
        <v>140</v>
      </c>
      <c r="R6" s="146" t="s">
        <v>141</v>
      </c>
      <c r="S6" s="146" t="s">
        <v>142</v>
      </c>
      <c r="T6" s="146" t="s">
        <v>143</v>
      </c>
      <c r="U6" s="146" t="s">
        <v>144</v>
      </c>
      <c r="V6" s="146" t="s">
        <v>145</v>
      </c>
      <c r="W6" s="146" t="s">
        <v>146</v>
      </c>
      <c r="X6" s="146" t="s">
        <v>147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">
      <c r="A8" s="162" t="s">
        <v>148</v>
      </c>
      <c r="B8" s="163" t="s">
        <v>56</v>
      </c>
      <c r="C8" s="177" t="s">
        <v>82</v>
      </c>
      <c r="D8" s="164"/>
      <c r="E8" s="165"/>
      <c r="F8" s="166"/>
      <c r="G8" s="166">
        <f>SUMIF(AG9:AG65,"&lt;&gt;NOR",G9:G65)</f>
        <v>0</v>
      </c>
      <c r="H8" s="166"/>
      <c r="I8" s="166">
        <f>SUM(I9:I65)</f>
        <v>0</v>
      </c>
      <c r="J8" s="166"/>
      <c r="K8" s="166">
        <f>SUM(K9:K65)</f>
        <v>0</v>
      </c>
      <c r="L8" s="166"/>
      <c r="M8" s="166">
        <f>SUM(M9:M65)</f>
        <v>0</v>
      </c>
      <c r="N8" s="166"/>
      <c r="O8" s="166">
        <f>SUM(O9:O65)</f>
        <v>6.03</v>
      </c>
      <c r="P8" s="166"/>
      <c r="Q8" s="166">
        <f>SUM(Q9:Q65)</f>
        <v>0</v>
      </c>
      <c r="R8" s="166"/>
      <c r="S8" s="166"/>
      <c r="T8" s="167"/>
      <c r="U8" s="161"/>
      <c r="V8" s="161">
        <f>SUM(V9:V65)</f>
        <v>478.34999999999997</v>
      </c>
      <c r="W8" s="161"/>
      <c r="X8" s="161"/>
      <c r="AG8" t="s">
        <v>149</v>
      </c>
    </row>
    <row r="9" spans="1:60" outlineLevel="1" x14ac:dyDescent="0.2">
      <c r="A9" s="168">
        <v>1</v>
      </c>
      <c r="B9" s="169" t="s">
        <v>1095</v>
      </c>
      <c r="C9" s="178" t="s">
        <v>1096</v>
      </c>
      <c r="D9" s="170" t="s">
        <v>434</v>
      </c>
      <c r="E9" s="171">
        <v>3</v>
      </c>
      <c r="F9" s="172"/>
      <c r="G9" s="173">
        <f>ROUND(E9*F9,2)</f>
        <v>0</v>
      </c>
      <c r="H9" s="172"/>
      <c r="I9" s="173">
        <f>ROUND(E9*H9,2)</f>
        <v>0</v>
      </c>
      <c r="J9" s="172"/>
      <c r="K9" s="173">
        <f>ROUND(E9*J9,2)</f>
        <v>0</v>
      </c>
      <c r="L9" s="173">
        <v>21</v>
      </c>
      <c r="M9" s="173">
        <f>G9*(1+L9/100)</f>
        <v>0</v>
      </c>
      <c r="N9" s="173">
        <v>0</v>
      </c>
      <c r="O9" s="173">
        <f>ROUND(E9*N9,2)</f>
        <v>0</v>
      </c>
      <c r="P9" s="173">
        <v>0</v>
      </c>
      <c r="Q9" s="173">
        <f>ROUND(E9*P9,2)</f>
        <v>0</v>
      </c>
      <c r="R9" s="173" t="s">
        <v>832</v>
      </c>
      <c r="S9" s="173" t="s">
        <v>154</v>
      </c>
      <c r="T9" s="174" t="s">
        <v>155</v>
      </c>
      <c r="U9" s="156">
        <v>1.548</v>
      </c>
      <c r="V9" s="156">
        <f>ROUND(E9*U9,2)</f>
        <v>4.6399999999999997</v>
      </c>
      <c r="W9" s="156"/>
      <c r="X9" s="156" t="s">
        <v>156</v>
      </c>
      <c r="Y9" s="147"/>
      <c r="Z9" s="147"/>
      <c r="AA9" s="147"/>
      <c r="AB9" s="147"/>
      <c r="AC9" s="147"/>
      <c r="AD9" s="147"/>
      <c r="AE9" s="147"/>
      <c r="AF9" s="147"/>
      <c r="AG9" s="147" t="s">
        <v>157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ht="22.5" outlineLevel="1" x14ac:dyDescent="0.2">
      <c r="A10" s="154"/>
      <c r="B10" s="155"/>
      <c r="C10" s="253" t="s">
        <v>1097</v>
      </c>
      <c r="D10" s="254"/>
      <c r="E10" s="254"/>
      <c r="F10" s="254"/>
      <c r="G10" s="254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47"/>
      <c r="Z10" s="147"/>
      <c r="AA10" s="147"/>
      <c r="AB10" s="147"/>
      <c r="AC10" s="147"/>
      <c r="AD10" s="147"/>
      <c r="AE10" s="147"/>
      <c r="AF10" s="147"/>
      <c r="AG10" s="147" t="s">
        <v>175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75" t="str">
        <f>C10</f>
        <v>pro vysazování rostlin v hornině 1 až 4 s výměnou půdy na 50%, s případným naložením přebytečných výkopků na dopravní prostředek, s odvozem na vzdálenost do 20 km a se složením,</v>
      </c>
      <c r="BB10" s="147"/>
      <c r="BC10" s="147"/>
      <c r="BD10" s="147"/>
      <c r="BE10" s="147"/>
      <c r="BF10" s="147"/>
      <c r="BG10" s="147"/>
      <c r="BH10" s="147"/>
    </row>
    <row r="11" spans="1:60" outlineLevel="1" x14ac:dyDescent="0.2">
      <c r="A11" s="154"/>
      <c r="B11" s="155"/>
      <c r="C11" s="179" t="s">
        <v>85</v>
      </c>
      <c r="D11" s="157"/>
      <c r="E11" s="158">
        <v>3</v>
      </c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47"/>
      <c r="Z11" s="147"/>
      <c r="AA11" s="147"/>
      <c r="AB11" s="147"/>
      <c r="AC11" s="147"/>
      <c r="AD11" s="147"/>
      <c r="AE11" s="147"/>
      <c r="AF11" s="147"/>
      <c r="AG11" s="147" t="s">
        <v>159</v>
      </c>
      <c r="AH11" s="147">
        <v>0</v>
      </c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outlineLevel="1" x14ac:dyDescent="0.2">
      <c r="A12" s="168">
        <v>2</v>
      </c>
      <c r="B12" s="169" t="s">
        <v>1098</v>
      </c>
      <c r="C12" s="178" t="s">
        <v>1099</v>
      </c>
      <c r="D12" s="170" t="s">
        <v>434</v>
      </c>
      <c r="E12" s="171">
        <v>64</v>
      </c>
      <c r="F12" s="172"/>
      <c r="G12" s="173">
        <f>ROUND(E12*F12,2)</f>
        <v>0</v>
      </c>
      <c r="H12" s="172"/>
      <c r="I12" s="173">
        <f>ROUND(E12*H12,2)</f>
        <v>0</v>
      </c>
      <c r="J12" s="172"/>
      <c r="K12" s="173">
        <f>ROUND(E12*J12,2)</f>
        <v>0</v>
      </c>
      <c r="L12" s="173">
        <v>21</v>
      </c>
      <c r="M12" s="173">
        <f>G12*(1+L12/100)</f>
        <v>0</v>
      </c>
      <c r="N12" s="173">
        <v>0</v>
      </c>
      <c r="O12" s="173">
        <f>ROUND(E12*N12,2)</f>
        <v>0</v>
      </c>
      <c r="P12" s="173">
        <v>0</v>
      </c>
      <c r="Q12" s="173">
        <f>ROUND(E12*P12,2)</f>
        <v>0</v>
      </c>
      <c r="R12" s="173" t="s">
        <v>832</v>
      </c>
      <c r="S12" s="173" t="s">
        <v>154</v>
      </c>
      <c r="T12" s="174" t="s">
        <v>155</v>
      </c>
      <c r="U12" s="156">
        <v>2.484</v>
      </c>
      <c r="V12" s="156">
        <f>ROUND(E12*U12,2)</f>
        <v>158.97999999999999</v>
      </c>
      <c r="W12" s="156"/>
      <c r="X12" s="156" t="s">
        <v>156</v>
      </c>
      <c r="Y12" s="147"/>
      <c r="Z12" s="147"/>
      <c r="AA12" s="147"/>
      <c r="AB12" s="147"/>
      <c r="AC12" s="147"/>
      <c r="AD12" s="147"/>
      <c r="AE12" s="147"/>
      <c r="AF12" s="147"/>
      <c r="AG12" s="147" t="s">
        <v>157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ht="22.5" outlineLevel="1" x14ac:dyDescent="0.2">
      <c r="A13" s="154"/>
      <c r="B13" s="155"/>
      <c r="C13" s="253" t="s">
        <v>1097</v>
      </c>
      <c r="D13" s="254"/>
      <c r="E13" s="254"/>
      <c r="F13" s="254"/>
      <c r="G13" s="254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47"/>
      <c r="Z13" s="147"/>
      <c r="AA13" s="147"/>
      <c r="AB13" s="147"/>
      <c r="AC13" s="147"/>
      <c r="AD13" s="147"/>
      <c r="AE13" s="147"/>
      <c r="AF13" s="147"/>
      <c r="AG13" s="147" t="s">
        <v>175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75" t="str">
        <f>C13</f>
        <v>pro vysazování rostlin v hornině 1 až 4 s výměnou půdy na 50%, s případným naložením přebytečných výkopků na dopravní prostředek, s odvozem na vzdálenost do 20 km a se složením,</v>
      </c>
      <c r="BB13" s="147"/>
      <c r="BC13" s="147"/>
      <c r="BD13" s="147"/>
      <c r="BE13" s="147"/>
      <c r="BF13" s="147"/>
      <c r="BG13" s="147"/>
      <c r="BH13" s="147"/>
    </row>
    <row r="14" spans="1:60" outlineLevel="1" x14ac:dyDescent="0.2">
      <c r="A14" s="154"/>
      <c r="B14" s="155"/>
      <c r="C14" s="179" t="s">
        <v>1100</v>
      </c>
      <c r="D14" s="157"/>
      <c r="E14" s="158">
        <v>64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47"/>
      <c r="Z14" s="147"/>
      <c r="AA14" s="147"/>
      <c r="AB14" s="147"/>
      <c r="AC14" s="147"/>
      <c r="AD14" s="147"/>
      <c r="AE14" s="147"/>
      <c r="AF14" s="147"/>
      <c r="AG14" s="147" t="s">
        <v>159</v>
      </c>
      <c r="AH14" s="147">
        <v>0</v>
      </c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 x14ac:dyDescent="0.2">
      <c r="A15" s="168">
        <v>3</v>
      </c>
      <c r="B15" s="169" t="s">
        <v>1101</v>
      </c>
      <c r="C15" s="178" t="s">
        <v>1102</v>
      </c>
      <c r="D15" s="170" t="s">
        <v>152</v>
      </c>
      <c r="E15" s="171">
        <v>67</v>
      </c>
      <c r="F15" s="172"/>
      <c r="G15" s="173">
        <f>ROUND(E15*F15,2)</f>
        <v>0</v>
      </c>
      <c r="H15" s="172"/>
      <c r="I15" s="173">
        <f>ROUND(E15*H15,2)</f>
        <v>0</v>
      </c>
      <c r="J15" s="172"/>
      <c r="K15" s="173">
        <f>ROUND(E15*J15,2)</f>
        <v>0</v>
      </c>
      <c r="L15" s="173">
        <v>21</v>
      </c>
      <c r="M15" s="173">
        <f>G15*(1+L15/100)</f>
        <v>0</v>
      </c>
      <c r="N15" s="173">
        <v>0</v>
      </c>
      <c r="O15" s="173">
        <f>ROUND(E15*N15,2)</f>
        <v>0</v>
      </c>
      <c r="P15" s="173">
        <v>0</v>
      </c>
      <c r="Q15" s="173">
        <f>ROUND(E15*P15,2)</f>
        <v>0</v>
      </c>
      <c r="R15" s="173" t="s">
        <v>832</v>
      </c>
      <c r="S15" s="173" t="s">
        <v>154</v>
      </c>
      <c r="T15" s="174" t="s">
        <v>155</v>
      </c>
      <c r="U15" s="156">
        <v>8.5999999999999993E-2</v>
      </c>
      <c r="V15" s="156">
        <f>ROUND(E15*U15,2)</f>
        <v>5.76</v>
      </c>
      <c r="W15" s="156"/>
      <c r="X15" s="156" t="s">
        <v>156</v>
      </c>
      <c r="Y15" s="147"/>
      <c r="Z15" s="147"/>
      <c r="AA15" s="147"/>
      <c r="AB15" s="147"/>
      <c r="AC15" s="147"/>
      <c r="AD15" s="147"/>
      <c r="AE15" s="147"/>
      <c r="AF15" s="147"/>
      <c r="AG15" s="147" t="s">
        <v>157</v>
      </c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ht="22.5" outlineLevel="1" x14ac:dyDescent="0.2">
      <c r="A16" s="154"/>
      <c r="B16" s="155"/>
      <c r="C16" s="253" t="s">
        <v>1103</v>
      </c>
      <c r="D16" s="254"/>
      <c r="E16" s="254"/>
      <c r="F16" s="254"/>
      <c r="G16" s="254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47"/>
      <c r="Z16" s="147"/>
      <c r="AA16" s="147"/>
      <c r="AB16" s="147"/>
      <c r="AC16" s="147"/>
      <c r="AD16" s="147"/>
      <c r="AE16" s="147"/>
      <c r="AF16" s="147"/>
      <c r="AG16" s="147" t="s">
        <v>175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75" t="str">
        <f>C16</f>
        <v>pro vysazování rostlin s urovnáním a s případným naložením odpadu na dopravní prostředek, s odvozem na vzdálenost do 20 km a se složením,</v>
      </c>
      <c r="BB16" s="147"/>
      <c r="BC16" s="147"/>
      <c r="BD16" s="147"/>
      <c r="BE16" s="147"/>
      <c r="BF16" s="147"/>
      <c r="BG16" s="147"/>
      <c r="BH16" s="147"/>
    </row>
    <row r="17" spans="1:60" outlineLevel="1" x14ac:dyDescent="0.2">
      <c r="A17" s="154"/>
      <c r="B17" s="155"/>
      <c r="C17" s="264" t="s">
        <v>1104</v>
      </c>
      <c r="D17" s="265"/>
      <c r="E17" s="265"/>
      <c r="F17" s="265"/>
      <c r="G17" s="265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47"/>
      <c r="Z17" s="147"/>
      <c r="AA17" s="147"/>
      <c r="AB17" s="147"/>
      <c r="AC17" s="147"/>
      <c r="AD17" s="147"/>
      <c r="AE17" s="147"/>
      <c r="AF17" s="147"/>
      <c r="AG17" s="147" t="s">
        <v>331</v>
      </c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outlineLevel="1" x14ac:dyDescent="0.2">
      <c r="A18" s="154"/>
      <c r="B18" s="155"/>
      <c r="C18" s="179" t="s">
        <v>1105</v>
      </c>
      <c r="D18" s="157"/>
      <c r="E18" s="158">
        <v>67</v>
      </c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47"/>
      <c r="Z18" s="147"/>
      <c r="AA18" s="147"/>
      <c r="AB18" s="147"/>
      <c r="AC18" s="147"/>
      <c r="AD18" s="147"/>
      <c r="AE18" s="147"/>
      <c r="AF18" s="147"/>
      <c r="AG18" s="147" t="s">
        <v>159</v>
      </c>
      <c r="AH18" s="147">
        <v>0</v>
      </c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outlineLevel="1" x14ac:dyDescent="0.2">
      <c r="A19" s="168">
        <v>4</v>
      </c>
      <c r="B19" s="169" t="s">
        <v>1106</v>
      </c>
      <c r="C19" s="178" t="s">
        <v>1107</v>
      </c>
      <c r="D19" s="170" t="s">
        <v>152</v>
      </c>
      <c r="E19" s="171">
        <v>1367.2</v>
      </c>
      <c r="F19" s="172"/>
      <c r="G19" s="173">
        <f>ROUND(E19*F19,2)</f>
        <v>0</v>
      </c>
      <c r="H19" s="172"/>
      <c r="I19" s="173">
        <f>ROUND(E19*H19,2)</f>
        <v>0</v>
      </c>
      <c r="J19" s="172"/>
      <c r="K19" s="173">
        <f>ROUND(E19*J19,2)</f>
        <v>0</v>
      </c>
      <c r="L19" s="173">
        <v>21</v>
      </c>
      <c r="M19" s="173">
        <f>G19*(1+L19/100)</f>
        <v>0</v>
      </c>
      <c r="N19" s="173">
        <v>0</v>
      </c>
      <c r="O19" s="173">
        <f>ROUND(E19*N19,2)</f>
        <v>0</v>
      </c>
      <c r="P19" s="173">
        <v>0</v>
      </c>
      <c r="Q19" s="173">
        <f>ROUND(E19*P19,2)</f>
        <v>0</v>
      </c>
      <c r="R19" s="173" t="s">
        <v>832</v>
      </c>
      <c r="S19" s="173" t="s">
        <v>154</v>
      </c>
      <c r="T19" s="174" t="s">
        <v>155</v>
      </c>
      <c r="U19" s="156">
        <v>1E-3</v>
      </c>
      <c r="V19" s="156">
        <f>ROUND(E19*U19,2)</f>
        <v>1.37</v>
      </c>
      <c r="W19" s="156"/>
      <c r="X19" s="156" t="s">
        <v>156</v>
      </c>
      <c r="Y19" s="147"/>
      <c r="Z19" s="147"/>
      <c r="AA19" s="147"/>
      <c r="AB19" s="147"/>
      <c r="AC19" s="147"/>
      <c r="AD19" s="147"/>
      <c r="AE19" s="147"/>
      <c r="AF19" s="147"/>
      <c r="AG19" s="147" t="s">
        <v>157</v>
      </c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outlineLevel="1" x14ac:dyDescent="0.2">
      <c r="A20" s="154"/>
      <c r="B20" s="155"/>
      <c r="C20" s="179" t="s">
        <v>1108</v>
      </c>
      <c r="D20" s="157"/>
      <c r="E20" s="158">
        <v>683.6</v>
      </c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47"/>
      <c r="Z20" s="147"/>
      <c r="AA20" s="147"/>
      <c r="AB20" s="147"/>
      <c r="AC20" s="147"/>
      <c r="AD20" s="147"/>
      <c r="AE20" s="147"/>
      <c r="AF20" s="147"/>
      <c r="AG20" s="147" t="s">
        <v>159</v>
      </c>
      <c r="AH20" s="147">
        <v>0</v>
      </c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outlineLevel="1" x14ac:dyDescent="0.2">
      <c r="A21" s="154"/>
      <c r="B21" s="155"/>
      <c r="C21" s="180" t="s">
        <v>527</v>
      </c>
      <c r="D21" s="159"/>
      <c r="E21" s="160">
        <v>683.6</v>
      </c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47"/>
      <c r="Z21" s="147"/>
      <c r="AA21" s="147"/>
      <c r="AB21" s="147"/>
      <c r="AC21" s="147"/>
      <c r="AD21" s="147"/>
      <c r="AE21" s="147"/>
      <c r="AF21" s="147"/>
      <c r="AG21" s="147" t="s">
        <v>159</v>
      </c>
      <c r="AH21" s="147">
        <v>4</v>
      </c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outlineLevel="1" x14ac:dyDescent="0.2">
      <c r="A22" s="168">
        <v>5</v>
      </c>
      <c r="B22" s="169" t="s">
        <v>1109</v>
      </c>
      <c r="C22" s="178" t="s">
        <v>1110</v>
      </c>
      <c r="D22" s="170" t="s">
        <v>152</v>
      </c>
      <c r="E22" s="171">
        <v>634.6</v>
      </c>
      <c r="F22" s="172"/>
      <c r="G22" s="173">
        <f>ROUND(E22*F22,2)</f>
        <v>0</v>
      </c>
      <c r="H22" s="172"/>
      <c r="I22" s="173">
        <f>ROUND(E22*H22,2)</f>
        <v>0</v>
      </c>
      <c r="J22" s="172"/>
      <c r="K22" s="173">
        <f>ROUND(E22*J22,2)</f>
        <v>0</v>
      </c>
      <c r="L22" s="173">
        <v>21</v>
      </c>
      <c r="M22" s="173">
        <f>G22*(1+L22/100)</f>
        <v>0</v>
      </c>
      <c r="N22" s="173">
        <v>0</v>
      </c>
      <c r="O22" s="173">
        <f>ROUND(E22*N22,2)</f>
        <v>0</v>
      </c>
      <c r="P22" s="173">
        <v>0</v>
      </c>
      <c r="Q22" s="173">
        <f>ROUND(E22*P22,2)</f>
        <v>0</v>
      </c>
      <c r="R22" s="173" t="s">
        <v>832</v>
      </c>
      <c r="S22" s="173" t="s">
        <v>154</v>
      </c>
      <c r="T22" s="174" t="s">
        <v>155</v>
      </c>
      <c r="U22" s="156">
        <v>2E-3</v>
      </c>
      <c r="V22" s="156">
        <f>ROUND(E22*U22,2)</f>
        <v>1.27</v>
      </c>
      <c r="W22" s="156"/>
      <c r="X22" s="156" t="s">
        <v>156</v>
      </c>
      <c r="Y22" s="147"/>
      <c r="Z22" s="147"/>
      <c r="AA22" s="147"/>
      <c r="AB22" s="147"/>
      <c r="AC22" s="147"/>
      <c r="AD22" s="147"/>
      <c r="AE22" s="147"/>
      <c r="AF22" s="147"/>
      <c r="AG22" s="147" t="s">
        <v>157</v>
      </c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1" x14ac:dyDescent="0.2">
      <c r="A23" s="154"/>
      <c r="B23" s="155"/>
      <c r="C23" s="179" t="s">
        <v>1111</v>
      </c>
      <c r="D23" s="157"/>
      <c r="E23" s="158">
        <v>317.3</v>
      </c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47"/>
      <c r="Z23" s="147"/>
      <c r="AA23" s="147"/>
      <c r="AB23" s="147"/>
      <c r="AC23" s="147"/>
      <c r="AD23" s="147"/>
      <c r="AE23" s="147"/>
      <c r="AF23" s="147"/>
      <c r="AG23" s="147" t="s">
        <v>159</v>
      </c>
      <c r="AH23" s="147">
        <v>0</v>
      </c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outlineLevel="1" x14ac:dyDescent="0.2">
      <c r="A24" s="154"/>
      <c r="B24" s="155"/>
      <c r="C24" s="180" t="s">
        <v>527</v>
      </c>
      <c r="D24" s="159"/>
      <c r="E24" s="160">
        <v>317.3</v>
      </c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47"/>
      <c r="Z24" s="147"/>
      <c r="AA24" s="147"/>
      <c r="AB24" s="147"/>
      <c r="AC24" s="147"/>
      <c r="AD24" s="147"/>
      <c r="AE24" s="147"/>
      <c r="AF24" s="147"/>
      <c r="AG24" s="147" t="s">
        <v>159</v>
      </c>
      <c r="AH24" s="147">
        <v>4</v>
      </c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outlineLevel="1" x14ac:dyDescent="0.2">
      <c r="A25" s="168">
        <v>6</v>
      </c>
      <c r="B25" s="169" t="s">
        <v>1112</v>
      </c>
      <c r="C25" s="178" t="s">
        <v>1113</v>
      </c>
      <c r="D25" s="170" t="s">
        <v>152</v>
      </c>
      <c r="E25" s="171">
        <v>1367.2</v>
      </c>
      <c r="F25" s="172"/>
      <c r="G25" s="173">
        <f>ROUND(E25*F25,2)</f>
        <v>0</v>
      </c>
      <c r="H25" s="172"/>
      <c r="I25" s="173">
        <f>ROUND(E25*H25,2)</f>
        <v>0</v>
      </c>
      <c r="J25" s="172"/>
      <c r="K25" s="173">
        <f>ROUND(E25*J25,2)</f>
        <v>0</v>
      </c>
      <c r="L25" s="173">
        <v>21</v>
      </c>
      <c r="M25" s="173">
        <f>G25*(1+L25/100)</f>
        <v>0</v>
      </c>
      <c r="N25" s="173">
        <v>0</v>
      </c>
      <c r="O25" s="173">
        <f>ROUND(E25*N25,2)</f>
        <v>0</v>
      </c>
      <c r="P25" s="173">
        <v>0</v>
      </c>
      <c r="Q25" s="173">
        <f>ROUND(E25*P25,2)</f>
        <v>0</v>
      </c>
      <c r="R25" s="173" t="s">
        <v>832</v>
      </c>
      <c r="S25" s="173" t="s">
        <v>154</v>
      </c>
      <c r="T25" s="174" t="s">
        <v>155</v>
      </c>
      <c r="U25" s="156">
        <v>1.4999999999999999E-2</v>
      </c>
      <c r="V25" s="156">
        <f>ROUND(E25*U25,2)</f>
        <v>20.51</v>
      </c>
      <c r="W25" s="156"/>
      <c r="X25" s="156" t="s">
        <v>156</v>
      </c>
      <c r="Y25" s="147"/>
      <c r="Z25" s="147"/>
      <c r="AA25" s="147"/>
      <c r="AB25" s="147"/>
      <c r="AC25" s="147"/>
      <c r="AD25" s="147"/>
      <c r="AE25" s="147"/>
      <c r="AF25" s="147"/>
      <c r="AG25" s="147" t="s">
        <v>157</v>
      </c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outlineLevel="1" x14ac:dyDescent="0.2">
      <c r="A26" s="154"/>
      <c r="B26" s="155"/>
      <c r="C26" s="179" t="s">
        <v>1114</v>
      </c>
      <c r="D26" s="157"/>
      <c r="E26" s="158">
        <v>1367.2</v>
      </c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47"/>
      <c r="Z26" s="147"/>
      <c r="AA26" s="147"/>
      <c r="AB26" s="147"/>
      <c r="AC26" s="147"/>
      <c r="AD26" s="147"/>
      <c r="AE26" s="147"/>
      <c r="AF26" s="147"/>
      <c r="AG26" s="147" t="s">
        <v>159</v>
      </c>
      <c r="AH26" s="147">
        <v>5</v>
      </c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1" x14ac:dyDescent="0.2">
      <c r="A27" s="168">
        <v>7</v>
      </c>
      <c r="B27" s="169" t="s">
        <v>1115</v>
      </c>
      <c r="C27" s="178" t="s">
        <v>1116</v>
      </c>
      <c r="D27" s="170" t="s">
        <v>152</v>
      </c>
      <c r="E27" s="171">
        <v>634.6</v>
      </c>
      <c r="F27" s="172"/>
      <c r="G27" s="173">
        <f>ROUND(E27*F27,2)</f>
        <v>0</v>
      </c>
      <c r="H27" s="172"/>
      <c r="I27" s="173">
        <f>ROUND(E27*H27,2)</f>
        <v>0</v>
      </c>
      <c r="J27" s="172"/>
      <c r="K27" s="173">
        <f>ROUND(E27*J27,2)</f>
        <v>0</v>
      </c>
      <c r="L27" s="173">
        <v>21</v>
      </c>
      <c r="M27" s="173">
        <f>G27*(1+L27/100)</f>
        <v>0</v>
      </c>
      <c r="N27" s="173">
        <v>0</v>
      </c>
      <c r="O27" s="173">
        <f>ROUND(E27*N27,2)</f>
        <v>0</v>
      </c>
      <c r="P27" s="173">
        <v>0</v>
      </c>
      <c r="Q27" s="173">
        <f>ROUND(E27*P27,2)</f>
        <v>0</v>
      </c>
      <c r="R27" s="173" t="s">
        <v>832</v>
      </c>
      <c r="S27" s="173" t="s">
        <v>154</v>
      </c>
      <c r="T27" s="174" t="s">
        <v>155</v>
      </c>
      <c r="U27" s="156">
        <v>0.02</v>
      </c>
      <c r="V27" s="156">
        <f>ROUND(E27*U27,2)</f>
        <v>12.69</v>
      </c>
      <c r="W27" s="156"/>
      <c r="X27" s="156" t="s">
        <v>156</v>
      </c>
      <c r="Y27" s="147"/>
      <c r="Z27" s="147"/>
      <c r="AA27" s="147"/>
      <c r="AB27" s="147"/>
      <c r="AC27" s="147"/>
      <c r="AD27" s="147"/>
      <c r="AE27" s="147"/>
      <c r="AF27" s="147"/>
      <c r="AG27" s="147" t="s">
        <v>157</v>
      </c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outlineLevel="1" x14ac:dyDescent="0.2">
      <c r="A28" s="154"/>
      <c r="B28" s="155"/>
      <c r="C28" s="179" t="s">
        <v>1117</v>
      </c>
      <c r="D28" s="157"/>
      <c r="E28" s="158">
        <v>634.6</v>
      </c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47"/>
      <c r="Z28" s="147"/>
      <c r="AA28" s="147"/>
      <c r="AB28" s="147"/>
      <c r="AC28" s="147"/>
      <c r="AD28" s="147"/>
      <c r="AE28" s="147"/>
      <c r="AF28" s="147"/>
      <c r="AG28" s="147" t="s">
        <v>159</v>
      </c>
      <c r="AH28" s="147">
        <v>5</v>
      </c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outlineLevel="1" x14ac:dyDescent="0.2">
      <c r="A29" s="168">
        <v>8</v>
      </c>
      <c r="B29" s="169" t="s">
        <v>1118</v>
      </c>
      <c r="C29" s="178" t="s">
        <v>1119</v>
      </c>
      <c r="D29" s="170" t="s">
        <v>434</v>
      </c>
      <c r="E29" s="171">
        <v>3</v>
      </c>
      <c r="F29" s="172"/>
      <c r="G29" s="173">
        <f>ROUND(E29*F29,2)</f>
        <v>0</v>
      </c>
      <c r="H29" s="172"/>
      <c r="I29" s="173">
        <f>ROUND(E29*H29,2)</f>
        <v>0</v>
      </c>
      <c r="J29" s="172"/>
      <c r="K29" s="173">
        <f>ROUND(E29*J29,2)</f>
        <v>0</v>
      </c>
      <c r="L29" s="173">
        <v>21</v>
      </c>
      <c r="M29" s="173">
        <f>G29*(1+L29/100)</f>
        <v>0</v>
      </c>
      <c r="N29" s="173">
        <v>0</v>
      </c>
      <c r="O29" s="173">
        <f>ROUND(E29*N29,2)</f>
        <v>0</v>
      </c>
      <c r="P29" s="173">
        <v>0</v>
      </c>
      <c r="Q29" s="173">
        <f>ROUND(E29*P29,2)</f>
        <v>0</v>
      </c>
      <c r="R29" s="173" t="s">
        <v>832</v>
      </c>
      <c r="S29" s="173" t="s">
        <v>154</v>
      </c>
      <c r="T29" s="174" t="s">
        <v>155</v>
      </c>
      <c r="U29" s="156">
        <v>0.747</v>
      </c>
      <c r="V29" s="156">
        <f>ROUND(E29*U29,2)</f>
        <v>2.2400000000000002</v>
      </c>
      <c r="W29" s="156"/>
      <c r="X29" s="156" t="s">
        <v>156</v>
      </c>
      <c r="Y29" s="147"/>
      <c r="Z29" s="147"/>
      <c r="AA29" s="147"/>
      <c r="AB29" s="147"/>
      <c r="AC29" s="147"/>
      <c r="AD29" s="147"/>
      <c r="AE29" s="147"/>
      <c r="AF29" s="147"/>
      <c r="AG29" s="147" t="s">
        <v>157</v>
      </c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1" x14ac:dyDescent="0.2">
      <c r="A30" s="154"/>
      <c r="B30" s="155"/>
      <c r="C30" s="253" t="s">
        <v>1120</v>
      </c>
      <c r="D30" s="254"/>
      <c r="E30" s="254"/>
      <c r="F30" s="254"/>
      <c r="G30" s="254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47"/>
      <c r="Z30" s="147"/>
      <c r="AA30" s="147"/>
      <c r="AB30" s="147"/>
      <c r="AC30" s="147"/>
      <c r="AD30" s="147"/>
      <c r="AE30" s="147"/>
      <c r="AF30" s="147"/>
      <c r="AG30" s="147" t="s">
        <v>175</v>
      </c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outlineLevel="1" x14ac:dyDescent="0.2">
      <c r="A31" s="154"/>
      <c r="B31" s="155"/>
      <c r="C31" s="179" t="s">
        <v>85</v>
      </c>
      <c r="D31" s="157"/>
      <c r="E31" s="158">
        <v>3</v>
      </c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47"/>
      <c r="Z31" s="147"/>
      <c r="AA31" s="147"/>
      <c r="AB31" s="147"/>
      <c r="AC31" s="147"/>
      <c r="AD31" s="147"/>
      <c r="AE31" s="147"/>
      <c r="AF31" s="147"/>
      <c r="AG31" s="147" t="s">
        <v>159</v>
      </c>
      <c r="AH31" s="147">
        <v>0</v>
      </c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outlineLevel="1" x14ac:dyDescent="0.2">
      <c r="A32" s="168">
        <v>9</v>
      </c>
      <c r="B32" s="169" t="s">
        <v>1121</v>
      </c>
      <c r="C32" s="178" t="s">
        <v>1122</v>
      </c>
      <c r="D32" s="170" t="s">
        <v>434</v>
      </c>
      <c r="E32" s="171">
        <v>64</v>
      </c>
      <c r="F32" s="172"/>
      <c r="G32" s="173">
        <f>ROUND(E32*F32,2)</f>
        <v>0</v>
      </c>
      <c r="H32" s="172"/>
      <c r="I32" s="173">
        <f>ROUND(E32*H32,2)</f>
        <v>0</v>
      </c>
      <c r="J32" s="172"/>
      <c r="K32" s="173">
        <f>ROUND(E32*J32,2)</f>
        <v>0</v>
      </c>
      <c r="L32" s="173">
        <v>21</v>
      </c>
      <c r="M32" s="173">
        <f>G32*(1+L32/100)</f>
        <v>0</v>
      </c>
      <c r="N32" s="173">
        <v>0</v>
      </c>
      <c r="O32" s="173">
        <f>ROUND(E32*N32,2)</f>
        <v>0</v>
      </c>
      <c r="P32" s="173">
        <v>0</v>
      </c>
      <c r="Q32" s="173">
        <f>ROUND(E32*P32,2)</f>
        <v>0</v>
      </c>
      <c r="R32" s="173" t="s">
        <v>832</v>
      </c>
      <c r="S32" s="173" t="s">
        <v>154</v>
      </c>
      <c r="T32" s="174" t="s">
        <v>155</v>
      </c>
      <c r="U32" s="156">
        <v>1.0369999999999999</v>
      </c>
      <c r="V32" s="156">
        <f>ROUND(E32*U32,2)</f>
        <v>66.37</v>
      </c>
      <c r="W32" s="156"/>
      <c r="X32" s="156" t="s">
        <v>156</v>
      </c>
      <c r="Y32" s="147"/>
      <c r="Z32" s="147"/>
      <c r="AA32" s="147"/>
      <c r="AB32" s="147"/>
      <c r="AC32" s="147"/>
      <c r="AD32" s="147"/>
      <c r="AE32" s="147"/>
      <c r="AF32" s="147"/>
      <c r="AG32" s="147" t="s">
        <v>157</v>
      </c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outlineLevel="1" x14ac:dyDescent="0.2">
      <c r="A33" s="154"/>
      <c r="B33" s="155"/>
      <c r="C33" s="253" t="s">
        <v>1120</v>
      </c>
      <c r="D33" s="254"/>
      <c r="E33" s="254"/>
      <c r="F33" s="254"/>
      <c r="G33" s="254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47"/>
      <c r="Z33" s="147"/>
      <c r="AA33" s="147"/>
      <c r="AB33" s="147"/>
      <c r="AC33" s="147"/>
      <c r="AD33" s="147"/>
      <c r="AE33" s="147"/>
      <c r="AF33" s="147"/>
      <c r="AG33" s="147" t="s">
        <v>175</v>
      </c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outlineLevel="1" x14ac:dyDescent="0.2">
      <c r="A34" s="154"/>
      <c r="B34" s="155"/>
      <c r="C34" s="179" t="s">
        <v>1100</v>
      </c>
      <c r="D34" s="157"/>
      <c r="E34" s="158">
        <v>64</v>
      </c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47"/>
      <c r="Z34" s="147"/>
      <c r="AA34" s="147"/>
      <c r="AB34" s="147"/>
      <c r="AC34" s="147"/>
      <c r="AD34" s="147"/>
      <c r="AE34" s="147"/>
      <c r="AF34" s="147"/>
      <c r="AG34" s="147" t="s">
        <v>159</v>
      </c>
      <c r="AH34" s="147">
        <v>0</v>
      </c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outlineLevel="1" x14ac:dyDescent="0.2">
      <c r="A35" s="168">
        <v>10</v>
      </c>
      <c r="B35" s="169" t="s">
        <v>1123</v>
      </c>
      <c r="C35" s="178" t="s">
        <v>1124</v>
      </c>
      <c r="D35" s="170" t="s">
        <v>434</v>
      </c>
      <c r="E35" s="171">
        <v>195</v>
      </c>
      <c r="F35" s="172"/>
      <c r="G35" s="173">
        <f>ROUND(E35*F35,2)</f>
        <v>0</v>
      </c>
      <c r="H35" s="172"/>
      <c r="I35" s="173">
        <f>ROUND(E35*H35,2)</f>
        <v>0</v>
      </c>
      <c r="J35" s="172"/>
      <c r="K35" s="173">
        <f>ROUND(E35*J35,2)</f>
        <v>0</v>
      </c>
      <c r="L35" s="173">
        <v>21</v>
      </c>
      <c r="M35" s="173">
        <f>G35*(1+L35/100)</f>
        <v>0</v>
      </c>
      <c r="N35" s="173">
        <v>5.5999999999999995E-4</v>
      </c>
      <c r="O35" s="173">
        <f>ROUND(E35*N35,2)</f>
        <v>0.11</v>
      </c>
      <c r="P35" s="173">
        <v>0</v>
      </c>
      <c r="Q35" s="173">
        <f>ROUND(E35*P35,2)</f>
        <v>0</v>
      </c>
      <c r="R35" s="173" t="s">
        <v>832</v>
      </c>
      <c r="S35" s="173" t="s">
        <v>154</v>
      </c>
      <c r="T35" s="174" t="s">
        <v>155</v>
      </c>
      <c r="U35" s="156">
        <v>0.874</v>
      </c>
      <c r="V35" s="156">
        <f>ROUND(E35*U35,2)</f>
        <v>170.43</v>
      </c>
      <c r="W35" s="156"/>
      <c r="X35" s="156" t="s">
        <v>156</v>
      </c>
      <c r="Y35" s="147"/>
      <c r="Z35" s="147"/>
      <c r="AA35" s="147"/>
      <c r="AB35" s="147"/>
      <c r="AC35" s="147"/>
      <c r="AD35" s="147"/>
      <c r="AE35" s="147"/>
      <c r="AF35" s="147"/>
      <c r="AG35" s="147" t="s">
        <v>157</v>
      </c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outlineLevel="1" x14ac:dyDescent="0.2">
      <c r="A36" s="154"/>
      <c r="B36" s="155"/>
      <c r="C36" s="253" t="s">
        <v>1125</v>
      </c>
      <c r="D36" s="254"/>
      <c r="E36" s="254"/>
      <c r="F36" s="254"/>
      <c r="G36" s="254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47"/>
      <c r="Z36" s="147"/>
      <c r="AA36" s="147"/>
      <c r="AB36" s="147"/>
      <c r="AC36" s="147"/>
      <c r="AD36" s="147"/>
      <c r="AE36" s="147"/>
      <c r="AF36" s="147"/>
      <c r="AG36" s="147" t="s">
        <v>175</v>
      </c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75" t="str">
        <f>C36</f>
        <v>třemi a více kůly, s ochranou proti poškození v místě vzepření, (příloha č. 8) při  průměru kůlů do 10 cm,</v>
      </c>
      <c r="BB36" s="147"/>
      <c r="BC36" s="147"/>
      <c r="BD36" s="147"/>
      <c r="BE36" s="147"/>
      <c r="BF36" s="147"/>
      <c r="BG36" s="147"/>
      <c r="BH36" s="147"/>
    </row>
    <row r="37" spans="1:60" outlineLevel="1" x14ac:dyDescent="0.2">
      <c r="A37" s="154"/>
      <c r="B37" s="155"/>
      <c r="C37" s="179" t="s">
        <v>1126</v>
      </c>
      <c r="D37" s="157"/>
      <c r="E37" s="158">
        <v>3</v>
      </c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47"/>
      <c r="Z37" s="147"/>
      <c r="AA37" s="147"/>
      <c r="AB37" s="147"/>
      <c r="AC37" s="147"/>
      <c r="AD37" s="147"/>
      <c r="AE37" s="147"/>
      <c r="AF37" s="147"/>
      <c r="AG37" s="147" t="s">
        <v>159</v>
      </c>
      <c r="AH37" s="147">
        <v>0</v>
      </c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outlineLevel="1" x14ac:dyDescent="0.2">
      <c r="A38" s="154"/>
      <c r="B38" s="155"/>
      <c r="C38" s="179" t="s">
        <v>1127</v>
      </c>
      <c r="D38" s="157"/>
      <c r="E38" s="158">
        <v>192</v>
      </c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47"/>
      <c r="Z38" s="147"/>
      <c r="AA38" s="147"/>
      <c r="AB38" s="147"/>
      <c r="AC38" s="147"/>
      <c r="AD38" s="147"/>
      <c r="AE38" s="147"/>
      <c r="AF38" s="147"/>
      <c r="AG38" s="147" t="s">
        <v>159</v>
      </c>
      <c r="AH38" s="147">
        <v>0</v>
      </c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outlineLevel="1" x14ac:dyDescent="0.2">
      <c r="A39" s="168">
        <v>11</v>
      </c>
      <c r="B39" s="169" t="s">
        <v>1128</v>
      </c>
      <c r="C39" s="178" t="s">
        <v>1129</v>
      </c>
      <c r="D39" s="170" t="s">
        <v>152</v>
      </c>
      <c r="E39" s="171">
        <v>67</v>
      </c>
      <c r="F39" s="172"/>
      <c r="G39" s="173">
        <f>ROUND(E39*F39,2)</f>
        <v>0</v>
      </c>
      <c r="H39" s="172"/>
      <c r="I39" s="173">
        <f>ROUND(E39*H39,2)</f>
        <v>0</v>
      </c>
      <c r="J39" s="172"/>
      <c r="K39" s="173">
        <f>ROUND(E39*J39,2)</f>
        <v>0</v>
      </c>
      <c r="L39" s="173">
        <v>21</v>
      </c>
      <c r="M39" s="173">
        <f>G39*(1+L39/100)</f>
        <v>0</v>
      </c>
      <c r="N39" s="173">
        <v>0</v>
      </c>
      <c r="O39" s="173">
        <f>ROUND(E39*N39,2)</f>
        <v>0</v>
      </c>
      <c r="P39" s="173">
        <v>0</v>
      </c>
      <c r="Q39" s="173">
        <f>ROUND(E39*P39,2)</f>
        <v>0</v>
      </c>
      <c r="R39" s="173" t="s">
        <v>832</v>
      </c>
      <c r="S39" s="173" t="s">
        <v>154</v>
      </c>
      <c r="T39" s="174" t="s">
        <v>155</v>
      </c>
      <c r="U39" s="156">
        <v>0.32400000000000001</v>
      </c>
      <c r="V39" s="156">
        <f>ROUND(E39*U39,2)</f>
        <v>21.71</v>
      </c>
      <c r="W39" s="156"/>
      <c r="X39" s="156" t="s">
        <v>156</v>
      </c>
      <c r="Y39" s="147"/>
      <c r="Z39" s="147"/>
      <c r="AA39" s="147"/>
      <c r="AB39" s="147"/>
      <c r="AC39" s="147"/>
      <c r="AD39" s="147"/>
      <c r="AE39" s="147"/>
      <c r="AF39" s="147"/>
      <c r="AG39" s="147" t="s">
        <v>157</v>
      </c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outlineLevel="1" x14ac:dyDescent="0.2">
      <c r="A40" s="154"/>
      <c r="B40" s="155"/>
      <c r="C40" s="253" t="s">
        <v>1130</v>
      </c>
      <c r="D40" s="254"/>
      <c r="E40" s="254"/>
      <c r="F40" s="254"/>
      <c r="G40" s="254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47"/>
      <c r="Z40" s="147"/>
      <c r="AA40" s="147"/>
      <c r="AB40" s="147"/>
      <c r="AC40" s="147"/>
      <c r="AD40" s="147"/>
      <c r="AE40" s="147"/>
      <c r="AF40" s="147"/>
      <c r="AG40" s="147" t="s">
        <v>175</v>
      </c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75" t="str">
        <f>C40</f>
        <v>vysazených rostlin s případným naložením odpadu na dopravní prostředek, s odvezením do 20 km a se složením,</v>
      </c>
      <c r="BB40" s="147"/>
      <c r="BC40" s="147"/>
      <c r="BD40" s="147"/>
      <c r="BE40" s="147"/>
      <c r="BF40" s="147"/>
      <c r="BG40" s="147"/>
      <c r="BH40" s="147"/>
    </row>
    <row r="41" spans="1:60" outlineLevel="1" x14ac:dyDescent="0.2">
      <c r="A41" s="154"/>
      <c r="B41" s="155"/>
      <c r="C41" s="179" t="s">
        <v>1131</v>
      </c>
      <c r="D41" s="157"/>
      <c r="E41" s="158">
        <v>67</v>
      </c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47"/>
      <c r="Z41" s="147"/>
      <c r="AA41" s="147"/>
      <c r="AB41" s="147"/>
      <c r="AC41" s="147"/>
      <c r="AD41" s="147"/>
      <c r="AE41" s="147"/>
      <c r="AF41" s="147"/>
      <c r="AG41" s="147" t="s">
        <v>159</v>
      </c>
      <c r="AH41" s="147">
        <v>0</v>
      </c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outlineLevel="1" x14ac:dyDescent="0.2">
      <c r="A42" s="168">
        <v>12</v>
      </c>
      <c r="B42" s="169" t="s">
        <v>1132</v>
      </c>
      <c r="C42" s="178" t="s">
        <v>1133</v>
      </c>
      <c r="D42" s="170" t="s">
        <v>152</v>
      </c>
      <c r="E42" s="171">
        <v>1000.9</v>
      </c>
      <c r="F42" s="172"/>
      <c r="G42" s="173">
        <f>ROUND(E42*F42,2)</f>
        <v>0</v>
      </c>
      <c r="H42" s="172"/>
      <c r="I42" s="173">
        <f>ROUND(E42*H42,2)</f>
        <v>0</v>
      </c>
      <c r="J42" s="172"/>
      <c r="K42" s="173">
        <f>ROUND(E42*J42,2)</f>
        <v>0</v>
      </c>
      <c r="L42" s="173">
        <v>21</v>
      </c>
      <c r="M42" s="173">
        <f>G42*(1+L42/100)</f>
        <v>0</v>
      </c>
      <c r="N42" s="173">
        <v>0</v>
      </c>
      <c r="O42" s="173">
        <f>ROUND(E42*N42,2)</f>
        <v>0</v>
      </c>
      <c r="P42" s="173">
        <v>0</v>
      </c>
      <c r="Q42" s="173">
        <f>ROUND(E42*P42,2)</f>
        <v>0</v>
      </c>
      <c r="R42" s="173" t="s">
        <v>832</v>
      </c>
      <c r="S42" s="173" t="s">
        <v>154</v>
      </c>
      <c r="T42" s="174" t="s">
        <v>155</v>
      </c>
      <c r="U42" s="156">
        <v>2E-3</v>
      </c>
      <c r="V42" s="156">
        <f>ROUND(E42*U42,2)</f>
        <v>2</v>
      </c>
      <c r="W42" s="156"/>
      <c r="X42" s="156" t="s">
        <v>156</v>
      </c>
      <c r="Y42" s="147"/>
      <c r="Z42" s="147"/>
      <c r="AA42" s="147"/>
      <c r="AB42" s="147"/>
      <c r="AC42" s="147"/>
      <c r="AD42" s="147"/>
      <c r="AE42" s="147"/>
      <c r="AF42" s="147"/>
      <c r="AG42" s="147" t="s">
        <v>157</v>
      </c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outlineLevel="1" x14ac:dyDescent="0.2">
      <c r="A43" s="154"/>
      <c r="B43" s="155"/>
      <c r="C43" s="179" t="s">
        <v>1080</v>
      </c>
      <c r="D43" s="157"/>
      <c r="E43" s="158">
        <v>1000.9</v>
      </c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47"/>
      <c r="Z43" s="147"/>
      <c r="AA43" s="147"/>
      <c r="AB43" s="147"/>
      <c r="AC43" s="147"/>
      <c r="AD43" s="147"/>
      <c r="AE43" s="147"/>
      <c r="AF43" s="147"/>
      <c r="AG43" s="147" t="s">
        <v>159</v>
      </c>
      <c r="AH43" s="147">
        <v>0</v>
      </c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outlineLevel="1" x14ac:dyDescent="0.2">
      <c r="A44" s="168">
        <v>13</v>
      </c>
      <c r="B44" s="169" t="s">
        <v>1134</v>
      </c>
      <c r="C44" s="178" t="s">
        <v>1135</v>
      </c>
      <c r="D44" s="170" t="s">
        <v>182</v>
      </c>
      <c r="E44" s="171">
        <v>6.7</v>
      </c>
      <c r="F44" s="172"/>
      <c r="G44" s="173">
        <f>ROUND(E44*F44,2)</f>
        <v>0</v>
      </c>
      <c r="H44" s="172"/>
      <c r="I44" s="173">
        <f>ROUND(E44*H44,2)</f>
        <v>0</v>
      </c>
      <c r="J44" s="172"/>
      <c r="K44" s="173">
        <f>ROUND(E44*J44,2)</f>
        <v>0</v>
      </c>
      <c r="L44" s="173">
        <v>21</v>
      </c>
      <c r="M44" s="173">
        <f>G44*(1+L44/100)</f>
        <v>0</v>
      </c>
      <c r="N44" s="173">
        <v>0</v>
      </c>
      <c r="O44" s="173">
        <f>ROUND(E44*N44,2)</f>
        <v>0</v>
      </c>
      <c r="P44" s="173">
        <v>0</v>
      </c>
      <c r="Q44" s="173">
        <f>ROUND(E44*P44,2)</f>
        <v>0</v>
      </c>
      <c r="R44" s="173" t="s">
        <v>832</v>
      </c>
      <c r="S44" s="173" t="s">
        <v>154</v>
      </c>
      <c r="T44" s="174" t="s">
        <v>155</v>
      </c>
      <c r="U44" s="156">
        <v>1.1950000000000001</v>
      </c>
      <c r="V44" s="156">
        <f>ROUND(E44*U44,2)</f>
        <v>8.01</v>
      </c>
      <c r="W44" s="156"/>
      <c r="X44" s="156" t="s">
        <v>156</v>
      </c>
      <c r="Y44" s="147"/>
      <c r="Z44" s="147"/>
      <c r="AA44" s="147"/>
      <c r="AB44" s="147"/>
      <c r="AC44" s="147"/>
      <c r="AD44" s="147"/>
      <c r="AE44" s="147"/>
      <c r="AF44" s="147"/>
      <c r="AG44" s="147" t="s">
        <v>157</v>
      </c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outlineLevel="1" x14ac:dyDescent="0.2">
      <c r="A45" s="154"/>
      <c r="B45" s="155"/>
      <c r="C45" s="179" t="s">
        <v>1136</v>
      </c>
      <c r="D45" s="157"/>
      <c r="E45" s="158">
        <v>6.7</v>
      </c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47"/>
      <c r="Z45" s="147"/>
      <c r="AA45" s="147"/>
      <c r="AB45" s="147"/>
      <c r="AC45" s="147"/>
      <c r="AD45" s="147"/>
      <c r="AE45" s="147"/>
      <c r="AF45" s="147"/>
      <c r="AG45" s="147" t="s">
        <v>159</v>
      </c>
      <c r="AH45" s="147">
        <v>0</v>
      </c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outlineLevel="1" x14ac:dyDescent="0.2">
      <c r="A46" s="168">
        <v>14</v>
      </c>
      <c r="B46" s="169" t="s">
        <v>1137</v>
      </c>
      <c r="C46" s="178" t="s">
        <v>1138</v>
      </c>
      <c r="D46" s="170" t="s">
        <v>434</v>
      </c>
      <c r="E46" s="171">
        <v>64</v>
      </c>
      <c r="F46" s="172"/>
      <c r="G46" s="173">
        <f>ROUND(E46*F46,2)</f>
        <v>0</v>
      </c>
      <c r="H46" s="172"/>
      <c r="I46" s="173">
        <f>ROUND(E46*H46,2)</f>
        <v>0</v>
      </c>
      <c r="J46" s="172"/>
      <c r="K46" s="173">
        <f>ROUND(E46*J46,2)</f>
        <v>0</v>
      </c>
      <c r="L46" s="173">
        <v>21</v>
      </c>
      <c r="M46" s="173">
        <f>G46*(1+L46/100)</f>
        <v>0</v>
      </c>
      <c r="N46" s="173">
        <v>2.2000000000000001E-4</v>
      </c>
      <c r="O46" s="173">
        <f>ROUND(E46*N46,2)</f>
        <v>0.01</v>
      </c>
      <c r="P46" s="173">
        <v>0</v>
      </c>
      <c r="Q46" s="173">
        <f>ROUND(E46*P46,2)</f>
        <v>0</v>
      </c>
      <c r="R46" s="173" t="s">
        <v>832</v>
      </c>
      <c r="S46" s="173" t="s">
        <v>248</v>
      </c>
      <c r="T46" s="174" t="s">
        <v>155</v>
      </c>
      <c r="U46" s="156">
        <v>3.6999999999999998E-2</v>
      </c>
      <c r="V46" s="156">
        <f>ROUND(E46*U46,2)</f>
        <v>2.37</v>
      </c>
      <c r="W46" s="156"/>
      <c r="X46" s="156" t="s">
        <v>156</v>
      </c>
      <c r="Y46" s="147"/>
      <c r="Z46" s="147"/>
      <c r="AA46" s="147"/>
      <c r="AB46" s="147"/>
      <c r="AC46" s="147"/>
      <c r="AD46" s="147"/>
      <c r="AE46" s="147"/>
      <c r="AF46" s="147"/>
      <c r="AG46" s="147" t="s">
        <v>157</v>
      </c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outlineLevel="1" x14ac:dyDescent="0.2">
      <c r="A47" s="154"/>
      <c r="B47" s="155"/>
      <c r="C47" s="179" t="s">
        <v>1100</v>
      </c>
      <c r="D47" s="157"/>
      <c r="E47" s="158">
        <v>64</v>
      </c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47"/>
      <c r="Z47" s="147"/>
      <c r="AA47" s="147"/>
      <c r="AB47" s="147"/>
      <c r="AC47" s="147"/>
      <c r="AD47" s="147"/>
      <c r="AE47" s="147"/>
      <c r="AF47" s="147"/>
      <c r="AG47" s="147" t="s">
        <v>159</v>
      </c>
      <c r="AH47" s="147">
        <v>0</v>
      </c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outlineLevel="1" x14ac:dyDescent="0.2">
      <c r="A48" s="168">
        <v>15</v>
      </c>
      <c r="B48" s="169" t="s">
        <v>1139</v>
      </c>
      <c r="C48" s="178" t="s">
        <v>1140</v>
      </c>
      <c r="D48" s="170" t="s">
        <v>434</v>
      </c>
      <c r="E48" s="171">
        <v>30</v>
      </c>
      <c r="F48" s="172"/>
      <c r="G48" s="173">
        <f>ROUND(E48*F48,2)</f>
        <v>0</v>
      </c>
      <c r="H48" s="172"/>
      <c r="I48" s="173">
        <f>ROUND(E48*H48,2)</f>
        <v>0</v>
      </c>
      <c r="J48" s="172"/>
      <c r="K48" s="173">
        <f>ROUND(E48*J48,2)</f>
        <v>0</v>
      </c>
      <c r="L48" s="173">
        <v>21</v>
      </c>
      <c r="M48" s="173">
        <f>G48*(1+L48/100)</f>
        <v>0</v>
      </c>
      <c r="N48" s="173">
        <v>0.03</v>
      </c>
      <c r="O48" s="173">
        <f>ROUND(E48*N48,2)</f>
        <v>0.9</v>
      </c>
      <c r="P48" s="173">
        <v>0</v>
      </c>
      <c r="Q48" s="173">
        <f>ROUND(E48*P48,2)</f>
        <v>0</v>
      </c>
      <c r="R48" s="173"/>
      <c r="S48" s="173" t="s">
        <v>248</v>
      </c>
      <c r="T48" s="174" t="s">
        <v>249</v>
      </c>
      <c r="U48" s="156">
        <v>0</v>
      </c>
      <c r="V48" s="156">
        <f>ROUND(E48*U48,2)</f>
        <v>0</v>
      </c>
      <c r="W48" s="156"/>
      <c r="X48" s="156" t="s">
        <v>229</v>
      </c>
      <c r="Y48" s="147"/>
      <c r="Z48" s="147"/>
      <c r="AA48" s="147"/>
      <c r="AB48" s="147"/>
      <c r="AC48" s="147"/>
      <c r="AD48" s="147"/>
      <c r="AE48" s="147"/>
      <c r="AF48" s="147"/>
      <c r="AG48" s="147" t="s">
        <v>230</v>
      </c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 outlineLevel="1" x14ac:dyDescent="0.2">
      <c r="A49" s="154"/>
      <c r="B49" s="155"/>
      <c r="C49" s="179" t="s">
        <v>1141</v>
      </c>
      <c r="D49" s="157"/>
      <c r="E49" s="158">
        <v>30</v>
      </c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47"/>
      <c r="Z49" s="147"/>
      <c r="AA49" s="147"/>
      <c r="AB49" s="147"/>
      <c r="AC49" s="147"/>
      <c r="AD49" s="147"/>
      <c r="AE49" s="147"/>
      <c r="AF49" s="147"/>
      <c r="AG49" s="147" t="s">
        <v>159</v>
      </c>
      <c r="AH49" s="147">
        <v>0</v>
      </c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</row>
    <row r="50" spans="1:60" outlineLevel="1" x14ac:dyDescent="0.2">
      <c r="A50" s="168">
        <v>16</v>
      </c>
      <c r="B50" s="169" t="s">
        <v>1142</v>
      </c>
      <c r="C50" s="178" t="s">
        <v>1143</v>
      </c>
      <c r="D50" s="170" t="s">
        <v>434</v>
      </c>
      <c r="E50" s="171">
        <v>1</v>
      </c>
      <c r="F50" s="172"/>
      <c r="G50" s="173">
        <f>ROUND(E50*F50,2)</f>
        <v>0</v>
      </c>
      <c r="H50" s="172"/>
      <c r="I50" s="173">
        <f>ROUND(E50*H50,2)</f>
        <v>0</v>
      </c>
      <c r="J50" s="172"/>
      <c r="K50" s="173">
        <f>ROUND(E50*J50,2)</f>
        <v>0</v>
      </c>
      <c r="L50" s="173">
        <v>21</v>
      </c>
      <c r="M50" s="173">
        <f>G50*(1+L50/100)</f>
        <v>0</v>
      </c>
      <c r="N50" s="173">
        <v>0.03</v>
      </c>
      <c r="O50" s="173">
        <f>ROUND(E50*N50,2)</f>
        <v>0.03</v>
      </c>
      <c r="P50" s="173">
        <v>0</v>
      </c>
      <c r="Q50" s="173">
        <f>ROUND(E50*P50,2)</f>
        <v>0</v>
      </c>
      <c r="R50" s="173"/>
      <c r="S50" s="173" t="s">
        <v>248</v>
      </c>
      <c r="T50" s="174" t="s">
        <v>249</v>
      </c>
      <c r="U50" s="156">
        <v>0</v>
      </c>
      <c r="V50" s="156">
        <f>ROUND(E50*U50,2)</f>
        <v>0</v>
      </c>
      <c r="W50" s="156"/>
      <c r="X50" s="156" t="s">
        <v>229</v>
      </c>
      <c r="Y50" s="147"/>
      <c r="Z50" s="147"/>
      <c r="AA50" s="147"/>
      <c r="AB50" s="147"/>
      <c r="AC50" s="147"/>
      <c r="AD50" s="147"/>
      <c r="AE50" s="147"/>
      <c r="AF50" s="147"/>
      <c r="AG50" s="147" t="s">
        <v>230</v>
      </c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outlineLevel="1" x14ac:dyDescent="0.2">
      <c r="A51" s="154"/>
      <c r="B51" s="155"/>
      <c r="C51" s="179" t="s">
        <v>1144</v>
      </c>
      <c r="D51" s="157"/>
      <c r="E51" s="158">
        <v>1</v>
      </c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47"/>
      <c r="Z51" s="147"/>
      <c r="AA51" s="147"/>
      <c r="AB51" s="147"/>
      <c r="AC51" s="147"/>
      <c r="AD51" s="147"/>
      <c r="AE51" s="147"/>
      <c r="AF51" s="147"/>
      <c r="AG51" s="147" t="s">
        <v>159</v>
      </c>
      <c r="AH51" s="147">
        <v>0</v>
      </c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outlineLevel="1" x14ac:dyDescent="0.2">
      <c r="A52" s="168">
        <v>17</v>
      </c>
      <c r="B52" s="169" t="s">
        <v>1145</v>
      </c>
      <c r="C52" s="178" t="s">
        <v>1146</v>
      </c>
      <c r="D52" s="170" t="s">
        <v>434</v>
      </c>
      <c r="E52" s="171">
        <v>34</v>
      </c>
      <c r="F52" s="172"/>
      <c r="G52" s="173">
        <f>ROUND(E52*F52,2)</f>
        <v>0</v>
      </c>
      <c r="H52" s="172"/>
      <c r="I52" s="173">
        <f>ROUND(E52*H52,2)</f>
        <v>0</v>
      </c>
      <c r="J52" s="172"/>
      <c r="K52" s="173">
        <f>ROUND(E52*J52,2)</f>
        <v>0</v>
      </c>
      <c r="L52" s="173">
        <v>21</v>
      </c>
      <c r="M52" s="173">
        <f>G52*(1+L52/100)</f>
        <v>0</v>
      </c>
      <c r="N52" s="173">
        <v>0.03</v>
      </c>
      <c r="O52" s="173">
        <f>ROUND(E52*N52,2)</f>
        <v>1.02</v>
      </c>
      <c r="P52" s="173">
        <v>0</v>
      </c>
      <c r="Q52" s="173">
        <f>ROUND(E52*P52,2)</f>
        <v>0</v>
      </c>
      <c r="R52" s="173"/>
      <c r="S52" s="173" t="s">
        <v>248</v>
      </c>
      <c r="T52" s="174" t="s">
        <v>249</v>
      </c>
      <c r="U52" s="156">
        <v>0</v>
      </c>
      <c r="V52" s="156">
        <f>ROUND(E52*U52,2)</f>
        <v>0</v>
      </c>
      <c r="W52" s="156"/>
      <c r="X52" s="156" t="s">
        <v>229</v>
      </c>
      <c r="Y52" s="147"/>
      <c r="Z52" s="147"/>
      <c r="AA52" s="147"/>
      <c r="AB52" s="147"/>
      <c r="AC52" s="147"/>
      <c r="AD52" s="147"/>
      <c r="AE52" s="147"/>
      <c r="AF52" s="147"/>
      <c r="AG52" s="147" t="s">
        <v>230</v>
      </c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outlineLevel="1" x14ac:dyDescent="0.2">
      <c r="A53" s="154"/>
      <c r="B53" s="155"/>
      <c r="C53" s="179" t="s">
        <v>1147</v>
      </c>
      <c r="D53" s="157"/>
      <c r="E53" s="158">
        <v>34</v>
      </c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47"/>
      <c r="Z53" s="147"/>
      <c r="AA53" s="147"/>
      <c r="AB53" s="147"/>
      <c r="AC53" s="147"/>
      <c r="AD53" s="147"/>
      <c r="AE53" s="147"/>
      <c r="AF53" s="147"/>
      <c r="AG53" s="147" t="s">
        <v>159</v>
      </c>
      <c r="AH53" s="147">
        <v>0</v>
      </c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</row>
    <row r="54" spans="1:60" outlineLevel="1" x14ac:dyDescent="0.2">
      <c r="A54" s="168">
        <v>18</v>
      </c>
      <c r="B54" s="169" t="s">
        <v>1148</v>
      </c>
      <c r="C54" s="178" t="s">
        <v>1149</v>
      </c>
      <c r="D54" s="170" t="s">
        <v>434</v>
      </c>
      <c r="E54" s="171">
        <v>2</v>
      </c>
      <c r="F54" s="172"/>
      <c r="G54" s="173">
        <f>ROUND(E54*F54,2)</f>
        <v>0</v>
      </c>
      <c r="H54" s="172"/>
      <c r="I54" s="173">
        <f>ROUND(E54*H54,2)</f>
        <v>0</v>
      </c>
      <c r="J54" s="172"/>
      <c r="K54" s="173">
        <f>ROUND(E54*J54,2)</f>
        <v>0</v>
      </c>
      <c r="L54" s="173">
        <v>21</v>
      </c>
      <c r="M54" s="173">
        <f>G54*(1+L54/100)</f>
        <v>0</v>
      </c>
      <c r="N54" s="173">
        <v>0.03</v>
      </c>
      <c r="O54" s="173">
        <f>ROUND(E54*N54,2)</f>
        <v>0.06</v>
      </c>
      <c r="P54" s="173">
        <v>0</v>
      </c>
      <c r="Q54" s="173">
        <f>ROUND(E54*P54,2)</f>
        <v>0</v>
      </c>
      <c r="R54" s="173"/>
      <c r="S54" s="173" t="s">
        <v>248</v>
      </c>
      <c r="T54" s="174" t="s">
        <v>249</v>
      </c>
      <c r="U54" s="156">
        <v>0</v>
      </c>
      <c r="V54" s="156">
        <f>ROUND(E54*U54,2)</f>
        <v>0</v>
      </c>
      <c r="W54" s="156"/>
      <c r="X54" s="156" t="s">
        <v>229</v>
      </c>
      <c r="Y54" s="147"/>
      <c r="Z54" s="147"/>
      <c r="AA54" s="147"/>
      <c r="AB54" s="147"/>
      <c r="AC54" s="147"/>
      <c r="AD54" s="147"/>
      <c r="AE54" s="147"/>
      <c r="AF54" s="147"/>
      <c r="AG54" s="147" t="s">
        <v>230</v>
      </c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outlineLevel="1" x14ac:dyDescent="0.2">
      <c r="A55" s="154"/>
      <c r="B55" s="155"/>
      <c r="C55" s="179" t="s">
        <v>1150</v>
      </c>
      <c r="D55" s="157"/>
      <c r="E55" s="158">
        <v>2</v>
      </c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47"/>
      <c r="Z55" s="147"/>
      <c r="AA55" s="147"/>
      <c r="AB55" s="147"/>
      <c r="AC55" s="147"/>
      <c r="AD55" s="147"/>
      <c r="AE55" s="147"/>
      <c r="AF55" s="147"/>
      <c r="AG55" s="147" t="s">
        <v>159</v>
      </c>
      <c r="AH55" s="147">
        <v>0</v>
      </c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</row>
    <row r="56" spans="1:60" outlineLevel="1" x14ac:dyDescent="0.2">
      <c r="A56" s="184">
        <v>19</v>
      </c>
      <c r="B56" s="185" t="s">
        <v>1151</v>
      </c>
      <c r="C56" s="191" t="s">
        <v>1152</v>
      </c>
      <c r="D56" s="186" t="s">
        <v>704</v>
      </c>
      <c r="E56" s="187">
        <v>134</v>
      </c>
      <c r="F56" s="188"/>
      <c r="G56" s="189">
        <f>ROUND(E56*F56,2)</f>
        <v>0</v>
      </c>
      <c r="H56" s="188"/>
      <c r="I56" s="189">
        <f>ROUND(E56*H56,2)</f>
        <v>0</v>
      </c>
      <c r="J56" s="188"/>
      <c r="K56" s="189">
        <f>ROUND(E56*J56,2)</f>
        <v>0</v>
      </c>
      <c r="L56" s="189">
        <v>21</v>
      </c>
      <c r="M56" s="189">
        <f>G56*(1+L56/100)</f>
        <v>0</v>
      </c>
      <c r="N56" s="189">
        <v>3.0000000000000001E-5</v>
      </c>
      <c r="O56" s="189">
        <f>ROUND(E56*N56,2)</f>
        <v>0</v>
      </c>
      <c r="P56" s="189">
        <v>0</v>
      </c>
      <c r="Q56" s="189">
        <f>ROUND(E56*P56,2)</f>
        <v>0</v>
      </c>
      <c r="R56" s="189"/>
      <c r="S56" s="189" t="s">
        <v>248</v>
      </c>
      <c r="T56" s="190" t="s">
        <v>249</v>
      </c>
      <c r="U56" s="156">
        <v>0</v>
      </c>
      <c r="V56" s="156">
        <f>ROUND(E56*U56,2)</f>
        <v>0</v>
      </c>
      <c r="W56" s="156"/>
      <c r="X56" s="156" t="s">
        <v>229</v>
      </c>
      <c r="Y56" s="147"/>
      <c r="Z56" s="147"/>
      <c r="AA56" s="147"/>
      <c r="AB56" s="147"/>
      <c r="AC56" s="147"/>
      <c r="AD56" s="147"/>
      <c r="AE56" s="147"/>
      <c r="AF56" s="147"/>
      <c r="AG56" s="147" t="s">
        <v>230</v>
      </c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 outlineLevel="1" x14ac:dyDescent="0.2">
      <c r="A57" s="184">
        <v>20</v>
      </c>
      <c r="B57" s="185" t="s">
        <v>1153</v>
      </c>
      <c r="C57" s="191" t="s">
        <v>1154</v>
      </c>
      <c r="D57" s="186" t="s">
        <v>704</v>
      </c>
      <c r="E57" s="187">
        <v>192</v>
      </c>
      <c r="F57" s="188"/>
      <c r="G57" s="189">
        <f>ROUND(E57*F57,2)</f>
        <v>0</v>
      </c>
      <c r="H57" s="188"/>
      <c r="I57" s="189">
        <f>ROUND(E57*H57,2)</f>
        <v>0</v>
      </c>
      <c r="J57" s="188"/>
      <c r="K57" s="189">
        <f>ROUND(E57*J57,2)</f>
        <v>0</v>
      </c>
      <c r="L57" s="189">
        <v>21</v>
      </c>
      <c r="M57" s="189">
        <f>G57*(1+L57/100)</f>
        <v>0</v>
      </c>
      <c r="N57" s="189">
        <v>2.0000000000000001E-4</v>
      </c>
      <c r="O57" s="189">
        <f>ROUND(E57*N57,2)</f>
        <v>0.04</v>
      </c>
      <c r="P57" s="189">
        <v>0</v>
      </c>
      <c r="Q57" s="189">
        <f>ROUND(E57*P57,2)</f>
        <v>0</v>
      </c>
      <c r="R57" s="189"/>
      <c r="S57" s="189" t="s">
        <v>248</v>
      </c>
      <c r="T57" s="190" t="s">
        <v>249</v>
      </c>
      <c r="U57" s="156">
        <v>0</v>
      </c>
      <c r="V57" s="156">
        <f>ROUND(E57*U57,2)</f>
        <v>0</v>
      </c>
      <c r="W57" s="156"/>
      <c r="X57" s="156" t="s">
        <v>229</v>
      </c>
      <c r="Y57" s="147"/>
      <c r="Z57" s="147"/>
      <c r="AA57" s="147"/>
      <c r="AB57" s="147"/>
      <c r="AC57" s="147"/>
      <c r="AD57" s="147"/>
      <c r="AE57" s="147"/>
      <c r="AF57" s="147"/>
      <c r="AG57" s="147" t="s">
        <v>230</v>
      </c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</row>
    <row r="58" spans="1:60" outlineLevel="1" x14ac:dyDescent="0.2">
      <c r="A58" s="168">
        <v>21</v>
      </c>
      <c r="B58" s="169" t="s">
        <v>1155</v>
      </c>
      <c r="C58" s="178" t="s">
        <v>1156</v>
      </c>
      <c r="D58" s="170" t="s">
        <v>434</v>
      </c>
      <c r="E58" s="171">
        <v>9.5714299999999994</v>
      </c>
      <c r="F58" s="172"/>
      <c r="G58" s="173">
        <f>ROUND(E58*F58,2)</f>
        <v>0</v>
      </c>
      <c r="H58" s="172"/>
      <c r="I58" s="173">
        <f>ROUND(E58*H58,2)</f>
        <v>0</v>
      </c>
      <c r="J58" s="172"/>
      <c r="K58" s="173">
        <f>ROUND(E58*J58,2)</f>
        <v>0</v>
      </c>
      <c r="L58" s="173">
        <v>21</v>
      </c>
      <c r="M58" s="173">
        <f>G58*(1+L58/100)</f>
        <v>0</v>
      </c>
      <c r="N58" s="173">
        <v>2.5000000000000001E-2</v>
      </c>
      <c r="O58" s="173">
        <f>ROUND(E58*N58,2)</f>
        <v>0.24</v>
      </c>
      <c r="P58" s="173">
        <v>0</v>
      </c>
      <c r="Q58" s="173">
        <f>ROUND(E58*P58,2)</f>
        <v>0</v>
      </c>
      <c r="R58" s="173" t="s">
        <v>228</v>
      </c>
      <c r="S58" s="173" t="s">
        <v>154</v>
      </c>
      <c r="T58" s="174" t="s">
        <v>155</v>
      </c>
      <c r="U58" s="156">
        <v>0</v>
      </c>
      <c r="V58" s="156">
        <f>ROUND(E58*U58,2)</f>
        <v>0</v>
      </c>
      <c r="W58" s="156"/>
      <c r="X58" s="156" t="s">
        <v>229</v>
      </c>
      <c r="Y58" s="147"/>
      <c r="Z58" s="147"/>
      <c r="AA58" s="147"/>
      <c r="AB58" s="147"/>
      <c r="AC58" s="147"/>
      <c r="AD58" s="147"/>
      <c r="AE58" s="147"/>
      <c r="AF58" s="147"/>
      <c r="AG58" s="147" t="s">
        <v>230</v>
      </c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outlineLevel="1" x14ac:dyDescent="0.2">
      <c r="A59" s="154"/>
      <c r="B59" s="155"/>
      <c r="C59" s="179" t="s">
        <v>1157</v>
      </c>
      <c r="D59" s="157"/>
      <c r="E59" s="158">
        <v>9.5714299999999994</v>
      </c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47"/>
      <c r="Z59" s="147"/>
      <c r="AA59" s="147"/>
      <c r="AB59" s="147"/>
      <c r="AC59" s="147"/>
      <c r="AD59" s="147"/>
      <c r="AE59" s="147"/>
      <c r="AF59" s="147"/>
      <c r="AG59" s="147" t="s">
        <v>159</v>
      </c>
      <c r="AH59" s="147">
        <v>0</v>
      </c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outlineLevel="1" x14ac:dyDescent="0.2">
      <c r="A60" s="168">
        <v>22</v>
      </c>
      <c r="B60" s="169" t="s">
        <v>1158</v>
      </c>
      <c r="C60" s="178" t="s">
        <v>1159</v>
      </c>
      <c r="D60" s="170" t="s">
        <v>434</v>
      </c>
      <c r="E60" s="171">
        <v>95.714290000000005</v>
      </c>
      <c r="F60" s="172"/>
      <c r="G60" s="173">
        <f>ROUND(E60*F60,2)</f>
        <v>0</v>
      </c>
      <c r="H60" s="172"/>
      <c r="I60" s="173">
        <f>ROUND(E60*H60,2)</f>
        <v>0</v>
      </c>
      <c r="J60" s="172"/>
      <c r="K60" s="173">
        <f>ROUND(E60*J60,2)</f>
        <v>0</v>
      </c>
      <c r="L60" s="173">
        <v>21</v>
      </c>
      <c r="M60" s="173">
        <f>G60*(1+L60/100)</f>
        <v>0</v>
      </c>
      <c r="N60" s="173">
        <v>2.5000000000000001E-2</v>
      </c>
      <c r="O60" s="173">
        <f>ROUND(E60*N60,2)</f>
        <v>2.39</v>
      </c>
      <c r="P60" s="173">
        <v>0</v>
      </c>
      <c r="Q60" s="173">
        <f>ROUND(E60*P60,2)</f>
        <v>0</v>
      </c>
      <c r="R60" s="173" t="s">
        <v>228</v>
      </c>
      <c r="S60" s="173" t="s">
        <v>154</v>
      </c>
      <c r="T60" s="174" t="s">
        <v>155</v>
      </c>
      <c r="U60" s="156">
        <v>0</v>
      </c>
      <c r="V60" s="156">
        <f>ROUND(E60*U60,2)</f>
        <v>0</v>
      </c>
      <c r="W60" s="156"/>
      <c r="X60" s="156" t="s">
        <v>229</v>
      </c>
      <c r="Y60" s="147"/>
      <c r="Z60" s="147"/>
      <c r="AA60" s="147"/>
      <c r="AB60" s="147"/>
      <c r="AC60" s="147"/>
      <c r="AD60" s="147"/>
      <c r="AE60" s="147"/>
      <c r="AF60" s="147"/>
      <c r="AG60" s="147" t="s">
        <v>230</v>
      </c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outlineLevel="1" x14ac:dyDescent="0.2">
      <c r="A61" s="154"/>
      <c r="B61" s="155"/>
      <c r="C61" s="179" t="s">
        <v>1160</v>
      </c>
      <c r="D61" s="157"/>
      <c r="E61" s="158">
        <v>95.714290000000005</v>
      </c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47"/>
      <c r="Z61" s="147"/>
      <c r="AA61" s="147"/>
      <c r="AB61" s="147"/>
      <c r="AC61" s="147"/>
      <c r="AD61" s="147"/>
      <c r="AE61" s="147"/>
      <c r="AF61" s="147"/>
      <c r="AG61" s="147" t="s">
        <v>159</v>
      </c>
      <c r="AH61" s="147">
        <v>0</v>
      </c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ht="22.5" outlineLevel="1" x14ac:dyDescent="0.2">
      <c r="A62" s="168">
        <v>23</v>
      </c>
      <c r="B62" s="169" t="s">
        <v>1161</v>
      </c>
      <c r="C62" s="178" t="s">
        <v>1162</v>
      </c>
      <c r="D62" s="170" t="s">
        <v>434</v>
      </c>
      <c r="E62" s="171">
        <v>195</v>
      </c>
      <c r="F62" s="172"/>
      <c r="G62" s="173">
        <f>ROUND(E62*F62,2)</f>
        <v>0</v>
      </c>
      <c r="H62" s="172"/>
      <c r="I62" s="173">
        <f>ROUND(E62*H62,2)</f>
        <v>0</v>
      </c>
      <c r="J62" s="172"/>
      <c r="K62" s="173">
        <f>ROUND(E62*J62,2)</f>
        <v>0</v>
      </c>
      <c r="L62" s="173">
        <v>21</v>
      </c>
      <c r="M62" s="173">
        <f>G62*(1+L62/100)</f>
        <v>0</v>
      </c>
      <c r="N62" s="173">
        <v>6.2500000000000003E-3</v>
      </c>
      <c r="O62" s="173">
        <f>ROUND(E62*N62,2)</f>
        <v>1.22</v>
      </c>
      <c r="P62" s="173">
        <v>0</v>
      </c>
      <c r="Q62" s="173">
        <f>ROUND(E62*P62,2)</f>
        <v>0</v>
      </c>
      <c r="R62" s="173" t="s">
        <v>228</v>
      </c>
      <c r="S62" s="173" t="s">
        <v>154</v>
      </c>
      <c r="T62" s="174" t="s">
        <v>155</v>
      </c>
      <c r="U62" s="156">
        <v>0</v>
      </c>
      <c r="V62" s="156">
        <f>ROUND(E62*U62,2)</f>
        <v>0</v>
      </c>
      <c r="W62" s="156"/>
      <c r="X62" s="156" t="s">
        <v>229</v>
      </c>
      <c r="Y62" s="147"/>
      <c r="Z62" s="147"/>
      <c r="AA62" s="147"/>
      <c r="AB62" s="147"/>
      <c r="AC62" s="147"/>
      <c r="AD62" s="147"/>
      <c r="AE62" s="147"/>
      <c r="AF62" s="147"/>
      <c r="AG62" s="147" t="s">
        <v>230</v>
      </c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</row>
    <row r="63" spans="1:60" outlineLevel="1" x14ac:dyDescent="0.2">
      <c r="A63" s="154"/>
      <c r="B63" s="155"/>
      <c r="C63" s="179" t="s">
        <v>1163</v>
      </c>
      <c r="D63" s="157"/>
      <c r="E63" s="158">
        <v>195</v>
      </c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47"/>
      <c r="Z63" s="147"/>
      <c r="AA63" s="147"/>
      <c r="AB63" s="147"/>
      <c r="AC63" s="147"/>
      <c r="AD63" s="147"/>
      <c r="AE63" s="147"/>
      <c r="AF63" s="147"/>
      <c r="AG63" s="147" t="s">
        <v>159</v>
      </c>
      <c r="AH63" s="147">
        <v>5</v>
      </c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</row>
    <row r="64" spans="1:60" ht="22.5" outlineLevel="1" x14ac:dyDescent="0.2">
      <c r="A64" s="168">
        <v>24</v>
      </c>
      <c r="B64" s="169" t="s">
        <v>1164</v>
      </c>
      <c r="C64" s="178" t="s">
        <v>1165</v>
      </c>
      <c r="D64" s="170" t="s">
        <v>152</v>
      </c>
      <c r="E64" s="171">
        <v>76.8</v>
      </c>
      <c r="F64" s="172"/>
      <c r="G64" s="173">
        <f>ROUND(E64*F64,2)</f>
        <v>0</v>
      </c>
      <c r="H64" s="172"/>
      <c r="I64" s="173">
        <f>ROUND(E64*H64,2)</f>
        <v>0</v>
      </c>
      <c r="J64" s="172"/>
      <c r="K64" s="173">
        <f>ROUND(E64*J64,2)</f>
        <v>0</v>
      </c>
      <c r="L64" s="173">
        <v>21</v>
      </c>
      <c r="M64" s="173">
        <f>G64*(1+L64/100)</f>
        <v>0</v>
      </c>
      <c r="N64" s="173">
        <v>1.4999999999999999E-4</v>
      </c>
      <c r="O64" s="173">
        <f>ROUND(E64*N64,2)</f>
        <v>0.01</v>
      </c>
      <c r="P64" s="173">
        <v>0</v>
      </c>
      <c r="Q64" s="173">
        <f>ROUND(E64*P64,2)</f>
        <v>0</v>
      </c>
      <c r="R64" s="173" t="s">
        <v>228</v>
      </c>
      <c r="S64" s="173" t="s">
        <v>154</v>
      </c>
      <c r="T64" s="174" t="s">
        <v>155</v>
      </c>
      <c r="U64" s="156">
        <v>0</v>
      </c>
      <c r="V64" s="156">
        <f>ROUND(E64*U64,2)</f>
        <v>0</v>
      </c>
      <c r="W64" s="156"/>
      <c r="X64" s="156" t="s">
        <v>229</v>
      </c>
      <c r="Y64" s="147"/>
      <c r="Z64" s="147"/>
      <c r="AA64" s="147"/>
      <c r="AB64" s="147"/>
      <c r="AC64" s="147"/>
      <c r="AD64" s="147"/>
      <c r="AE64" s="147"/>
      <c r="AF64" s="147"/>
      <c r="AG64" s="147" t="s">
        <v>230</v>
      </c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outlineLevel="1" x14ac:dyDescent="0.2">
      <c r="A65" s="154"/>
      <c r="B65" s="155"/>
      <c r="C65" s="179" t="s">
        <v>1166</v>
      </c>
      <c r="D65" s="157"/>
      <c r="E65" s="158">
        <v>76.8</v>
      </c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47"/>
      <c r="Z65" s="147"/>
      <c r="AA65" s="147"/>
      <c r="AB65" s="147"/>
      <c r="AC65" s="147"/>
      <c r="AD65" s="147"/>
      <c r="AE65" s="147"/>
      <c r="AF65" s="147"/>
      <c r="AG65" s="147" t="s">
        <v>159</v>
      </c>
      <c r="AH65" s="147">
        <v>0</v>
      </c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 x14ac:dyDescent="0.2">
      <c r="A66" s="162" t="s">
        <v>148</v>
      </c>
      <c r="B66" s="163" t="s">
        <v>103</v>
      </c>
      <c r="C66" s="177" t="s">
        <v>104</v>
      </c>
      <c r="D66" s="164"/>
      <c r="E66" s="165"/>
      <c r="F66" s="166"/>
      <c r="G66" s="166">
        <f>SUMIF(AG67:AG70,"&lt;&gt;NOR",G67:G70)</f>
        <v>0</v>
      </c>
      <c r="H66" s="166"/>
      <c r="I66" s="166">
        <f>SUM(I67:I70)</f>
        <v>0</v>
      </c>
      <c r="J66" s="166"/>
      <c r="K66" s="166">
        <f>SUM(K67:K70)</f>
        <v>0</v>
      </c>
      <c r="L66" s="166"/>
      <c r="M66" s="166">
        <f>SUM(M67:M70)</f>
        <v>0</v>
      </c>
      <c r="N66" s="166"/>
      <c r="O66" s="166">
        <f>SUM(O67:O70)</f>
        <v>0</v>
      </c>
      <c r="P66" s="166"/>
      <c r="Q66" s="166">
        <f>SUM(Q67:Q70)</f>
        <v>0</v>
      </c>
      <c r="R66" s="166"/>
      <c r="S66" s="166"/>
      <c r="T66" s="167"/>
      <c r="U66" s="161"/>
      <c r="V66" s="161">
        <f>SUM(V67:V70)</f>
        <v>11.62</v>
      </c>
      <c r="W66" s="161"/>
      <c r="X66" s="161"/>
      <c r="AG66" t="s">
        <v>149</v>
      </c>
    </row>
    <row r="67" spans="1:60" ht="22.5" outlineLevel="1" x14ac:dyDescent="0.2">
      <c r="A67" s="168">
        <v>25</v>
      </c>
      <c r="B67" s="169" t="s">
        <v>1091</v>
      </c>
      <c r="C67" s="178" t="s">
        <v>1092</v>
      </c>
      <c r="D67" s="170" t="s">
        <v>227</v>
      </c>
      <c r="E67" s="171">
        <v>6.0381099999999996</v>
      </c>
      <c r="F67" s="172"/>
      <c r="G67" s="173">
        <f>ROUND(E67*F67,2)</f>
        <v>0</v>
      </c>
      <c r="H67" s="172"/>
      <c r="I67" s="173">
        <f>ROUND(E67*H67,2)</f>
        <v>0</v>
      </c>
      <c r="J67" s="172"/>
      <c r="K67" s="173">
        <f>ROUND(E67*J67,2)</f>
        <v>0</v>
      </c>
      <c r="L67" s="173">
        <v>21</v>
      </c>
      <c r="M67" s="173">
        <f>G67*(1+L67/100)</f>
        <v>0</v>
      </c>
      <c r="N67" s="173">
        <v>0</v>
      </c>
      <c r="O67" s="173">
        <f>ROUND(E67*N67,2)</f>
        <v>0</v>
      </c>
      <c r="P67" s="173">
        <v>0</v>
      </c>
      <c r="Q67" s="173">
        <f>ROUND(E67*P67,2)</f>
        <v>0</v>
      </c>
      <c r="R67" s="173" t="s">
        <v>832</v>
      </c>
      <c r="S67" s="173" t="s">
        <v>154</v>
      </c>
      <c r="T67" s="174" t="s">
        <v>155</v>
      </c>
      <c r="U67" s="156">
        <v>1.925</v>
      </c>
      <c r="V67" s="156">
        <f>ROUND(E67*U67,2)</f>
        <v>11.62</v>
      </c>
      <c r="W67" s="156"/>
      <c r="X67" s="156" t="s">
        <v>306</v>
      </c>
      <c r="Y67" s="147"/>
      <c r="Z67" s="147"/>
      <c r="AA67" s="147"/>
      <c r="AB67" s="147"/>
      <c r="AC67" s="147"/>
      <c r="AD67" s="147"/>
      <c r="AE67" s="147"/>
      <c r="AF67" s="147"/>
      <c r="AG67" s="147" t="s">
        <v>307</v>
      </c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</row>
    <row r="68" spans="1:60" outlineLevel="1" x14ac:dyDescent="0.2">
      <c r="A68" s="154"/>
      <c r="B68" s="155"/>
      <c r="C68" s="179" t="s">
        <v>309</v>
      </c>
      <c r="D68" s="157"/>
      <c r="E68" s="158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47"/>
      <c r="Z68" s="147"/>
      <c r="AA68" s="147"/>
      <c r="AB68" s="147"/>
      <c r="AC68" s="147"/>
      <c r="AD68" s="147"/>
      <c r="AE68" s="147"/>
      <c r="AF68" s="147"/>
      <c r="AG68" s="147" t="s">
        <v>159</v>
      </c>
      <c r="AH68" s="147">
        <v>0</v>
      </c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 outlineLevel="1" x14ac:dyDescent="0.2">
      <c r="A69" s="154"/>
      <c r="B69" s="155"/>
      <c r="C69" s="179" t="s">
        <v>1167</v>
      </c>
      <c r="D69" s="157"/>
      <c r="E69" s="158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47"/>
      <c r="Z69" s="147"/>
      <c r="AA69" s="147"/>
      <c r="AB69" s="147"/>
      <c r="AC69" s="147"/>
      <c r="AD69" s="147"/>
      <c r="AE69" s="147"/>
      <c r="AF69" s="147"/>
      <c r="AG69" s="147" t="s">
        <v>159</v>
      </c>
      <c r="AH69" s="147">
        <v>0</v>
      </c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</row>
    <row r="70" spans="1:60" outlineLevel="1" x14ac:dyDescent="0.2">
      <c r="A70" s="154"/>
      <c r="B70" s="155"/>
      <c r="C70" s="179" t="s">
        <v>1168</v>
      </c>
      <c r="D70" s="157"/>
      <c r="E70" s="158">
        <v>6.0381099999999996</v>
      </c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47"/>
      <c r="Z70" s="147"/>
      <c r="AA70" s="147"/>
      <c r="AB70" s="147"/>
      <c r="AC70" s="147"/>
      <c r="AD70" s="147"/>
      <c r="AE70" s="147"/>
      <c r="AF70" s="147"/>
      <c r="AG70" s="147" t="s">
        <v>159</v>
      </c>
      <c r="AH70" s="147">
        <v>0</v>
      </c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</row>
    <row r="71" spans="1:60" x14ac:dyDescent="0.2">
      <c r="A71" s="3"/>
      <c r="B71" s="4"/>
      <c r="C71" s="181"/>
      <c r="D71" s="6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AE71">
        <v>15</v>
      </c>
      <c r="AF71">
        <v>21</v>
      </c>
      <c r="AG71" t="s">
        <v>135</v>
      </c>
    </row>
    <row r="72" spans="1:60" x14ac:dyDescent="0.2">
      <c r="A72" s="150"/>
      <c r="B72" s="151" t="s">
        <v>29</v>
      </c>
      <c r="C72" s="182"/>
      <c r="D72" s="152"/>
      <c r="E72" s="153"/>
      <c r="F72" s="153"/>
      <c r="G72" s="176">
        <f>G8+G66</f>
        <v>0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AE72">
        <f>SUMIF(L7:L70,AE71,G7:G70)</f>
        <v>0</v>
      </c>
      <c r="AF72">
        <f>SUMIF(L7:L70,AF71,G7:G70)</f>
        <v>0</v>
      </c>
      <c r="AG72" t="s">
        <v>338</v>
      </c>
    </row>
    <row r="73" spans="1:60" x14ac:dyDescent="0.2">
      <c r="C73" s="183"/>
      <c r="D73" s="10"/>
      <c r="AG73" t="s">
        <v>339</v>
      </c>
    </row>
    <row r="74" spans="1:60" x14ac:dyDescent="0.2">
      <c r="D74" s="10"/>
    </row>
    <row r="75" spans="1:60" x14ac:dyDescent="0.2">
      <c r="D75" s="10"/>
    </row>
    <row r="76" spans="1:60" x14ac:dyDescent="0.2">
      <c r="D76" s="10"/>
    </row>
    <row r="77" spans="1:60" x14ac:dyDescent="0.2">
      <c r="D77" s="10"/>
    </row>
    <row r="78" spans="1:60" x14ac:dyDescent="0.2">
      <c r="D78" s="10"/>
    </row>
    <row r="79" spans="1:60" x14ac:dyDescent="0.2">
      <c r="D79" s="10"/>
    </row>
    <row r="80" spans="1:60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2r3Tq5T7Tdx2HXjX8zmAr2A9yple7jnzh+UpivsvXXZ1Gj5MaIkZFMkclL2gP8miqa4FyZ++RKrhLKYUAcHjSQ==" saltValue="O/Xfx2ME/eQaAsiaCT7nlw==" spinCount="100000" sheet="1"/>
  <mergeCells count="12">
    <mergeCell ref="C40:G40"/>
    <mergeCell ref="A1:G1"/>
    <mergeCell ref="C2:G2"/>
    <mergeCell ref="C3:G3"/>
    <mergeCell ref="C4:G4"/>
    <mergeCell ref="C10:G10"/>
    <mergeCell ref="C13:G13"/>
    <mergeCell ref="C16:G16"/>
    <mergeCell ref="C17:G17"/>
    <mergeCell ref="C30:G30"/>
    <mergeCell ref="C33:G33"/>
    <mergeCell ref="C36:G36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4BFB6-6CC1-4AF4-A05B-75B8CBEBF9C4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1" customWidth="1"/>
    <col min="3" max="3" width="63.28515625" style="12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5" t="s">
        <v>122</v>
      </c>
      <c r="B1" s="255"/>
      <c r="C1" s="255"/>
      <c r="D1" s="255"/>
      <c r="E1" s="255"/>
      <c r="F1" s="255"/>
      <c r="G1" s="255"/>
      <c r="AG1" t="s">
        <v>123</v>
      </c>
    </row>
    <row r="2" spans="1:60" ht="24.95" customHeight="1" x14ac:dyDescent="0.2">
      <c r="A2" s="139" t="s">
        <v>7</v>
      </c>
      <c r="B2" s="49" t="s">
        <v>44</v>
      </c>
      <c r="C2" s="256" t="s">
        <v>45</v>
      </c>
      <c r="D2" s="257"/>
      <c r="E2" s="257"/>
      <c r="F2" s="257"/>
      <c r="G2" s="258"/>
      <c r="AG2" t="s">
        <v>124</v>
      </c>
    </row>
    <row r="3" spans="1:60" ht="24.95" customHeight="1" x14ac:dyDescent="0.2">
      <c r="A3" s="139" t="s">
        <v>8</v>
      </c>
      <c r="B3" s="49" t="s">
        <v>76</v>
      </c>
      <c r="C3" s="256" t="s">
        <v>77</v>
      </c>
      <c r="D3" s="257"/>
      <c r="E3" s="257"/>
      <c r="F3" s="257"/>
      <c r="G3" s="258"/>
      <c r="AC3" s="121" t="s">
        <v>124</v>
      </c>
      <c r="AG3" t="s">
        <v>125</v>
      </c>
    </row>
    <row r="4" spans="1:60" ht="24.95" customHeight="1" x14ac:dyDescent="0.2">
      <c r="A4" s="140" t="s">
        <v>9</v>
      </c>
      <c r="B4" s="141" t="s">
        <v>56</v>
      </c>
      <c r="C4" s="259" t="s">
        <v>77</v>
      </c>
      <c r="D4" s="260"/>
      <c r="E4" s="260"/>
      <c r="F4" s="260"/>
      <c r="G4" s="261"/>
      <c r="AG4" t="s">
        <v>126</v>
      </c>
    </row>
    <row r="5" spans="1:60" x14ac:dyDescent="0.2">
      <c r="D5" s="10"/>
    </row>
    <row r="6" spans="1:60" ht="38.25" x14ac:dyDescent="0.2">
      <c r="A6" s="143" t="s">
        <v>127</v>
      </c>
      <c r="B6" s="145" t="s">
        <v>128</v>
      </c>
      <c r="C6" s="145" t="s">
        <v>129</v>
      </c>
      <c r="D6" s="144" t="s">
        <v>130</v>
      </c>
      <c r="E6" s="143" t="s">
        <v>131</v>
      </c>
      <c r="F6" s="142" t="s">
        <v>132</v>
      </c>
      <c r="G6" s="143" t="s">
        <v>29</v>
      </c>
      <c r="H6" s="146" t="s">
        <v>30</v>
      </c>
      <c r="I6" s="146" t="s">
        <v>133</v>
      </c>
      <c r="J6" s="146" t="s">
        <v>31</v>
      </c>
      <c r="K6" s="146" t="s">
        <v>134</v>
      </c>
      <c r="L6" s="146" t="s">
        <v>135</v>
      </c>
      <c r="M6" s="146" t="s">
        <v>136</v>
      </c>
      <c r="N6" s="146" t="s">
        <v>137</v>
      </c>
      <c r="O6" s="146" t="s">
        <v>138</v>
      </c>
      <c r="P6" s="146" t="s">
        <v>139</v>
      </c>
      <c r="Q6" s="146" t="s">
        <v>140</v>
      </c>
      <c r="R6" s="146" t="s">
        <v>141</v>
      </c>
      <c r="S6" s="146" t="s">
        <v>142</v>
      </c>
      <c r="T6" s="146" t="s">
        <v>143</v>
      </c>
      <c r="U6" s="146" t="s">
        <v>144</v>
      </c>
      <c r="V6" s="146" t="s">
        <v>145</v>
      </c>
      <c r="W6" s="146" t="s">
        <v>146</v>
      </c>
      <c r="X6" s="146" t="s">
        <v>147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">
      <c r="A8" s="162" t="s">
        <v>148</v>
      </c>
      <c r="B8" s="163" t="s">
        <v>120</v>
      </c>
      <c r="C8" s="177" t="s">
        <v>27</v>
      </c>
      <c r="D8" s="164"/>
      <c r="E8" s="165"/>
      <c r="F8" s="166"/>
      <c r="G8" s="166">
        <f>SUMIF(AG9:AG17,"&lt;&gt;NOR",G9:G17)</f>
        <v>0</v>
      </c>
      <c r="H8" s="166"/>
      <c r="I8" s="166">
        <f>SUM(I9:I17)</f>
        <v>0</v>
      </c>
      <c r="J8" s="166"/>
      <c r="K8" s="166">
        <f>SUM(K9:K17)</f>
        <v>0</v>
      </c>
      <c r="L8" s="166"/>
      <c r="M8" s="166">
        <f>SUM(M9:M17)</f>
        <v>0</v>
      </c>
      <c r="N8" s="166"/>
      <c r="O8" s="166">
        <f>SUM(O9:O17)</f>
        <v>0</v>
      </c>
      <c r="P8" s="166"/>
      <c r="Q8" s="166">
        <f>SUM(Q9:Q17)</f>
        <v>0</v>
      </c>
      <c r="R8" s="166"/>
      <c r="S8" s="166"/>
      <c r="T8" s="167"/>
      <c r="U8" s="161"/>
      <c r="V8" s="161">
        <f>SUM(V9:V17)</f>
        <v>0</v>
      </c>
      <c r="W8" s="161"/>
      <c r="X8" s="161"/>
      <c r="AG8" t="s">
        <v>149</v>
      </c>
    </row>
    <row r="9" spans="1:60" outlineLevel="1" x14ac:dyDescent="0.2">
      <c r="A9" s="168">
        <v>1</v>
      </c>
      <c r="B9" s="169" t="s">
        <v>1169</v>
      </c>
      <c r="C9" s="178" t="s">
        <v>1170</v>
      </c>
      <c r="D9" s="170" t="s">
        <v>1171</v>
      </c>
      <c r="E9" s="171">
        <v>1</v>
      </c>
      <c r="F9" s="172"/>
      <c r="G9" s="173">
        <f>ROUND(E9*F9,2)</f>
        <v>0</v>
      </c>
      <c r="H9" s="172"/>
      <c r="I9" s="173">
        <f>ROUND(E9*H9,2)</f>
        <v>0</v>
      </c>
      <c r="J9" s="172"/>
      <c r="K9" s="173">
        <f>ROUND(E9*J9,2)</f>
        <v>0</v>
      </c>
      <c r="L9" s="173">
        <v>21</v>
      </c>
      <c r="M9" s="173">
        <f>G9*(1+L9/100)</f>
        <v>0</v>
      </c>
      <c r="N9" s="173">
        <v>0</v>
      </c>
      <c r="O9" s="173">
        <f>ROUND(E9*N9,2)</f>
        <v>0</v>
      </c>
      <c r="P9" s="173">
        <v>0</v>
      </c>
      <c r="Q9" s="173">
        <f>ROUND(E9*P9,2)</f>
        <v>0</v>
      </c>
      <c r="R9" s="173"/>
      <c r="S9" s="173" t="s">
        <v>154</v>
      </c>
      <c r="T9" s="174" t="s">
        <v>249</v>
      </c>
      <c r="U9" s="156">
        <v>0</v>
      </c>
      <c r="V9" s="156">
        <f>ROUND(E9*U9,2)</f>
        <v>0</v>
      </c>
      <c r="W9" s="156"/>
      <c r="X9" s="156" t="s">
        <v>1172</v>
      </c>
      <c r="Y9" s="147"/>
      <c r="Z9" s="147"/>
      <c r="AA9" s="147"/>
      <c r="AB9" s="147"/>
      <c r="AC9" s="147"/>
      <c r="AD9" s="147"/>
      <c r="AE9" s="147"/>
      <c r="AF9" s="147"/>
      <c r="AG9" s="147" t="s">
        <v>1173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 x14ac:dyDescent="0.2">
      <c r="A10" s="154"/>
      <c r="B10" s="155"/>
      <c r="C10" s="262" t="s">
        <v>1200</v>
      </c>
      <c r="D10" s="263"/>
      <c r="E10" s="263"/>
      <c r="F10" s="263"/>
      <c r="G10" s="263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47"/>
      <c r="Z10" s="147"/>
      <c r="AA10" s="147"/>
      <c r="AB10" s="147"/>
      <c r="AC10" s="147"/>
      <c r="AD10" s="147"/>
      <c r="AE10" s="147"/>
      <c r="AF10" s="147"/>
      <c r="AG10" s="147" t="s">
        <v>331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ht="22.5" outlineLevel="1" x14ac:dyDescent="0.2">
      <c r="A11" s="154"/>
      <c r="B11" s="155"/>
      <c r="C11" s="264" t="s">
        <v>1174</v>
      </c>
      <c r="D11" s="265"/>
      <c r="E11" s="265"/>
      <c r="F11" s="265"/>
      <c r="G11" s="265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47"/>
      <c r="Z11" s="147"/>
      <c r="AA11" s="147"/>
      <c r="AB11" s="147"/>
      <c r="AC11" s="147"/>
      <c r="AD11" s="147"/>
      <c r="AE11" s="147"/>
      <c r="AF11" s="147"/>
      <c r="AG11" s="147" t="s">
        <v>331</v>
      </c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75" t="str">
        <f>C11</f>
        <v>Vyhotovení protokolu o vytyčení stavby se seznamem souřadnic vytyčených bodů a jejich polohopisnými (S-JTSK) a výškopisnými (Bpv) hodnotami.</v>
      </c>
      <c r="BB11" s="147"/>
      <c r="BC11" s="147"/>
      <c r="BD11" s="147"/>
      <c r="BE11" s="147"/>
      <c r="BF11" s="147"/>
      <c r="BG11" s="147"/>
      <c r="BH11" s="147"/>
    </row>
    <row r="12" spans="1:60" outlineLevel="1" x14ac:dyDescent="0.2">
      <c r="A12" s="168">
        <v>2</v>
      </c>
      <c r="B12" s="169" t="s">
        <v>1175</v>
      </c>
      <c r="C12" s="178" t="s">
        <v>1176</v>
      </c>
      <c r="D12" s="170" t="s">
        <v>1171</v>
      </c>
      <c r="E12" s="171">
        <v>1</v>
      </c>
      <c r="F12" s="172"/>
      <c r="G12" s="173">
        <f>ROUND(E12*F12,2)</f>
        <v>0</v>
      </c>
      <c r="H12" s="172"/>
      <c r="I12" s="173">
        <f>ROUND(E12*H12,2)</f>
        <v>0</v>
      </c>
      <c r="J12" s="172"/>
      <c r="K12" s="173">
        <f>ROUND(E12*J12,2)</f>
        <v>0</v>
      </c>
      <c r="L12" s="173">
        <v>21</v>
      </c>
      <c r="M12" s="173">
        <f>G12*(1+L12/100)</f>
        <v>0</v>
      </c>
      <c r="N12" s="173">
        <v>0</v>
      </c>
      <c r="O12" s="173">
        <f>ROUND(E12*N12,2)</f>
        <v>0</v>
      </c>
      <c r="P12" s="173">
        <v>0</v>
      </c>
      <c r="Q12" s="173">
        <f>ROUND(E12*P12,2)</f>
        <v>0</v>
      </c>
      <c r="R12" s="173"/>
      <c r="S12" s="173" t="s">
        <v>154</v>
      </c>
      <c r="T12" s="174" t="s">
        <v>249</v>
      </c>
      <c r="U12" s="156">
        <v>0</v>
      </c>
      <c r="V12" s="156">
        <f>ROUND(E12*U12,2)</f>
        <v>0</v>
      </c>
      <c r="W12" s="156"/>
      <c r="X12" s="156" t="s">
        <v>1172</v>
      </c>
      <c r="Y12" s="147"/>
      <c r="Z12" s="147"/>
      <c r="AA12" s="147"/>
      <c r="AB12" s="147"/>
      <c r="AC12" s="147"/>
      <c r="AD12" s="147"/>
      <c r="AE12" s="147"/>
      <c r="AF12" s="147"/>
      <c r="AG12" s="147" t="s">
        <v>1173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 x14ac:dyDescent="0.2">
      <c r="A13" s="154"/>
      <c r="B13" s="155"/>
      <c r="C13" s="262" t="s">
        <v>1177</v>
      </c>
      <c r="D13" s="263"/>
      <c r="E13" s="263"/>
      <c r="F13" s="263"/>
      <c r="G13" s="263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47"/>
      <c r="Z13" s="147"/>
      <c r="AA13" s="147"/>
      <c r="AB13" s="147"/>
      <c r="AC13" s="147"/>
      <c r="AD13" s="147"/>
      <c r="AE13" s="147"/>
      <c r="AF13" s="147"/>
      <c r="AG13" s="147" t="s">
        <v>331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75" t="str">
        <f>C13</f>
        <v>Zaměření a vytýčení stávajících inženýrských sítí v místě stavby z hlediska jejich ochrany při provádění stavby.</v>
      </c>
      <c r="BB13" s="147"/>
      <c r="BC13" s="147"/>
      <c r="BD13" s="147"/>
      <c r="BE13" s="147"/>
      <c r="BF13" s="147"/>
      <c r="BG13" s="147"/>
      <c r="BH13" s="147"/>
    </row>
    <row r="14" spans="1:60" outlineLevel="1" x14ac:dyDescent="0.2">
      <c r="A14" s="168">
        <v>3</v>
      </c>
      <c r="B14" s="169" t="s">
        <v>1178</v>
      </c>
      <c r="C14" s="178" t="s">
        <v>1179</v>
      </c>
      <c r="D14" s="170" t="s">
        <v>1171</v>
      </c>
      <c r="E14" s="171">
        <v>1</v>
      </c>
      <c r="F14" s="172"/>
      <c r="G14" s="173">
        <f>ROUND(E14*F14,2)</f>
        <v>0</v>
      </c>
      <c r="H14" s="172"/>
      <c r="I14" s="173">
        <f>ROUND(E14*H14,2)</f>
        <v>0</v>
      </c>
      <c r="J14" s="172"/>
      <c r="K14" s="173">
        <f>ROUND(E14*J14,2)</f>
        <v>0</v>
      </c>
      <c r="L14" s="173">
        <v>21</v>
      </c>
      <c r="M14" s="173">
        <f>G14*(1+L14/100)</f>
        <v>0</v>
      </c>
      <c r="N14" s="173">
        <v>0</v>
      </c>
      <c r="O14" s="173">
        <f>ROUND(E14*N14,2)</f>
        <v>0</v>
      </c>
      <c r="P14" s="173">
        <v>0</v>
      </c>
      <c r="Q14" s="173">
        <f>ROUND(E14*P14,2)</f>
        <v>0</v>
      </c>
      <c r="R14" s="173"/>
      <c r="S14" s="173" t="s">
        <v>154</v>
      </c>
      <c r="T14" s="174" t="s">
        <v>249</v>
      </c>
      <c r="U14" s="156">
        <v>0</v>
      </c>
      <c r="V14" s="156">
        <f>ROUND(E14*U14,2)</f>
        <v>0</v>
      </c>
      <c r="W14" s="156"/>
      <c r="X14" s="156" t="s">
        <v>1172</v>
      </c>
      <c r="Y14" s="147"/>
      <c r="Z14" s="147"/>
      <c r="AA14" s="147"/>
      <c r="AB14" s="147"/>
      <c r="AC14" s="147"/>
      <c r="AD14" s="147"/>
      <c r="AE14" s="147"/>
      <c r="AF14" s="147"/>
      <c r="AG14" s="147" t="s">
        <v>1173</v>
      </c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 x14ac:dyDescent="0.2">
      <c r="A15" s="154"/>
      <c r="B15" s="155"/>
      <c r="C15" s="262" t="s">
        <v>1180</v>
      </c>
      <c r="D15" s="263"/>
      <c r="E15" s="263"/>
      <c r="F15" s="263"/>
      <c r="G15" s="263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47"/>
      <c r="Z15" s="147"/>
      <c r="AA15" s="147"/>
      <c r="AB15" s="147"/>
      <c r="AC15" s="147"/>
      <c r="AD15" s="147"/>
      <c r="AE15" s="147"/>
      <c r="AF15" s="147"/>
      <c r="AG15" s="147" t="s">
        <v>331</v>
      </c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outlineLevel="1" x14ac:dyDescent="0.2">
      <c r="A16" s="168">
        <v>4</v>
      </c>
      <c r="B16" s="169" t="s">
        <v>1181</v>
      </c>
      <c r="C16" s="178" t="s">
        <v>1182</v>
      </c>
      <c r="D16" s="170" t="s">
        <v>1171</v>
      </c>
      <c r="E16" s="171">
        <v>1</v>
      </c>
      <c r="F16" s="172"/>
      <c r="G16" s="173">
        <f>ROUND(E16*F16,2)</f>
        <v>0</v>
      </c>
      <c r="H16" s="172"/>
      <c r="I16" s="173">
        <f>ROUND(E16*H16,2)</f>
        <v>0</v>
      </c>
      <c r="J16" s="172"/>
      <c r="K16" s="173">
        <f>ROUND(E16*J16,2)</f>
        <v>0</v>
      </c>
      <c r="L16" s="173">
        <v>21</v>
      </c>
      <c r="M16" s="173">
        <f>G16*(1+L16/100)</f>
        <v>0</v>
      </c>
      <c r="N16" s="173">
        <v>0</v>
      </c>
      <c r="O16" s="173">
        <f>ROUND(E16*N16,2)</f>
        <v>0</v>
      </c>
      <c r="P16" s="173">
        <v>0</v>
      </c>
      <c r="Q16" s="173">
        <f>ROUND(E16*P16,2)</f>
        <v>0</v>
      </c>
      <c r="R16" s="173"/>
      <c r="S16" s="173" t="s">
        <v>154</v>
      </c>
      <c r="T16" s="174" t="s">
        <v>249</v>
      </c>
      <c r="U16" s="156">
        <v>0</v>
      </c>
      <c r="V16" s="156">
        <f>ROUND(E16*U16,2)</f>
        <v>0</v>
      </c>
      <c r="W16" s="156"/>
      <c r="X16" s="156" t="s">
        <v>1172</v>
      </c>
      <c r="Y16" s="147"/>
      <c r="Z16" s="147"/>
      <c r="AA16" s="147"/>
      <c r="AB16" s="147"/>
      <c r="AC16" s="147"/>
      <c r="AD16" s="147"/>
      <c r="AE16" s="147"/>
      <c r="AF16" s="147"/>
      <c r="AG16" s="147" t="s">
        <v>1173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1" x14ac:dyDescent="0.2">
      <c r="A17" s="154"/>
      <c r="B17" s="155"/>
      <c r="C17" s="262" t="s">
        <v>1183</v>
      </c>
      <c r="D17" s="263"/>
      <c r="E17" s="263"/>
      <c r="F17" s="263"/>
      <c r="G17" s="263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47"/>
      <c r="Z17" s="147"/>
      <c r="AA17" s="147"/>
      <c r="AB17" s="147"/>
      <c r="AC17" s="147"/>
      <c r="AD17" s="147"/>
      <c r="AE17" s="147"/>
      <c r="AF17" s="147"/>
      <c r="AG17" s="147" t="s">
        <v>331</v>
      </c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x14ac:dyDescent="0.2">
      <c r="A18" s="162" t="s">
        <v>148</v>
      </c>
      <c r="B18" s="163" t="s">
        <v>121</v>
      </c>
      <c r="C18" s="177" t="s">
        <v>28</v>
      </c>
      <c r="D18" s="164"/>
      <c r="E18" s="165"/>
      <c r="F18" s="166"/>
      <c r="G18" s="166">
        <f>SUMIF(AG19:AG29,"&lt;&gt;NOR",G19:G29)</f>
        <v>0</v>
      </c>
      <c r="H18" s="166"/>
      <c r="I18" s="166">
        <f>SUM(I19:I29)</f>
        <v>0</v>
      </c>
      <c r="J18" s="166"/>
      <c r="K18" s="166">
        <f>SUM(K19:K29)</f>
        <v>0</v>
      </c>
      <c r="L18" s="166"/>
      <c r="M18" s="166">
        <f>SUM(M19:M29)</f>
        <v>0</v>
      </c>
      <c r="N18" s="166"/>
      <c r="O18" s="166">
        <f>SUM(O19:O29)</f>
        <v>0</v>
      </c>
      <c r="P18" s="166"/>
      <c r="Q18" s="166">
        <f>SUM(Q19:Q29)</f>
        <v>0</v>
      </c>
      <c r="R18" s="166"/>
      <c r="S18" s="166"/>
      <c r="T18" s="167"/>
      <c r="U18" s="161"/>
      <c r="V18" s="161">
        <f>SUM(V19:V29)</f>
        <v>0</v>
      </c>
      <c r="W18" s="161"/>
      <c r="X18" s="161"/>
      <c r="AG18" t="s">
        <v>149</v>
      </c>
    </row>
    <row r="19" spans="1:60" outlineLevel="1" x14ac:dyDescent="0.2">
      <c r="A19" s="168">
        <v>5</v>
      </c>
      <c r="B19" s="169" t="s">
        <v>1184</v>
      </c>
      <c r="C19" s="178" t="s">
        <v>1185</v>
      </c>
      <c r="D19" s="170" t="s">
        <v>1171</v>
      </c>
      <c r="E19" s="171">
        <v>1</v>
      </c>
      <c r="F19" s="172"/>
      <c r="G19" s="173">
        <f>ROUND(E19*F19,2)</f>
        <v>0</v>
      </c>
      <c r="H19" s="172"/>
      <c r="I19" s="173">
        <f>ROUND(E19*H19,2)</f>
        <v>0</v>
      </c>
      <c r="J19" s="172"/>
      <c r="K19" s="173">
        <f>ROUND(E19*J19,2)</f>
        <v>0</v>
      </c>
      <c r="L19" s="173">
        <v>21</v>
      </c>
      <c r="M19" s="173">
        <f>G19*(1+L19/100)</f>
        <v>0</v>
      </c>
      <c r="N19" s="173">
        <v>0</v>
      </c>
      <c r="O19" s="173">
        <f>ROUND(E19*N19,2)</f>
        <v>0</v>
      </c>
      <c r="P19" s="173">
        <v>0</v>
      </c>
      <c r="Q19" s="173">
        <f>ROUND(E19*P19,2)</f>
        <v>0</v>
      </c>
      <c r="R19" s="173"/>
      <c r="S19" s="173" t="s">
        <v>154</v>
      </c>
      <c r="T19" s="174" t="s">
        <v>249</v>
      </c>
      <c r="U19" s="156">
        <v>0</v>
      </c>
      <c r="V19" s="156">
        <f>ROUND(E19*U19,2)</f>
        <v>0</v>
      </c>
      <c r="W19" s="156"/>
      <c r="X19" s="156" t="s">
        <v>1172</v>
      </c>
      <c r="Y19" s="147"/>
      <c r="Z19" s="147"/>
      <c r="AA19" s="147"/>
      <c r="AB19" s="147"/>
      <c r="AC19" s="147"/>
      <c r="AD19" s="147"/>
      <c r="AE19" s="147"/>
      <c r="AF19" s="147"/>
      <c r="AG19" s="147" t="s">
        <v>1173</v>
      </c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ht="33.75" outlineLevel="1" x14ac:dyDescent="0.2">
      <c r="A20" s="154"/>
      <c r="B20" s="155"/>
      <c r="C20" s="262" t="s">
        <v>1186</v>
      </c>
      <c r="D20" s="263"/>
      <c r="E20" s="263"/>
      <c r="F20" s="263"/>
      <c r="G20" s="263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47"/>
      <c r="Z20" s="147"/>
      <c r="AA20" s="147"/>
      <c r="AB20" s="147"/>
      <c r="AC20" s="147"/>
      <c r="AD20" s="147"/>
      <c r="AE20" s="147"/>
      <c r="AF20" s="147"/>
      <c r="AG20" s="147" t="s">
        <v>331</v>
      </c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75" t="str">
        <f>C20</f>
        <v>Náklady na ztížené podmínky provádění tam, kde jsou stavební práce zcela nebo zčásti omezovány provozem jiných osob. Jde zejména o zvýšené náklady související s omezením provozem v areálu objednatele nebo o náklady v důsledku nezbytného respektování stávající dopravy ovlivňující stavební práce.</v>
      </c>
      <c r="BB20" s="147"/>
      <c r="BC20" s="147"/>
      <c r="BD20" s="147"/>
      <c r="BE20" s="147"/>
      <c r="BF20" s="147"/>
      <c r="BG20" s="147"/>
      <c r="BH20" s="147"/>
    </row>
    <row r="21" spans="1:60" outlineLevel="1" x14ac:dyDescent="0.2">
      <c r="A21" s="154"/>
      <c r="B21" s="155"/>
      <c r="C21" s="264" t="s">
        <v>1187</v>
      </c>
      <c r="D21" s="265"/>
      <c r="E21" s="265"/>
      <c r="F21" s="265"/>
      <c r="G21" s="265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47"/>
      <c r="Z21" s="147"/>
      <c r="AA21" s="147"/>
      <c r="AB21" s="147"/>
      <c r="AC21" s="147"/>
      <c r="AD21" s="147"/>
      <c r="AE21" s="147"/>
      <c r="AF21" s="147"/>
      <c r="AG21" s="147" t="s">
        <v>331</v>
      </c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outlineLevel="1" x14ac:dyDescent="0.2">
      <c r="A22" s="168">
        <v>6</v>
      </c>
      <c r="B22" s="169" t="s">
        <v>1188</v>
      </c>
      <c r="C22" s="178" t="s">
        <v>1189</v>
      </c>
      <c r="D22" s="170" t="s">
        <v>1171</v>
      </c>
      <c r="E22" s="171">
        <v>1</v>
      </c>
      <c r="F22" s="172"/>
      <c r="G22" s="173">
        <f>ROUND(E22*F22,2)</f>
        <v>0</v>
      </c>
      <c r="H22" s="172"/>
      <c r="I22" s="173">
        <f>ROUND(E22*H22,2)</f>
        <v>0</v>
      </c>
      <c r="J22" s="172"/>
      <c r="K22" s="173">
        <f>ROUND(E22*J22,2)</f>
        <v>0</v>
      </c>
      <c r="L22" s="173">
        <v>21</v>
      </c>
      <c r="M22" s="173">
        <f>G22*(1+L22/100)</f>
        <v>0</v>
      </c>
      <c r="N22" s="173">
        <v>0</v>
      </c>
      <c r="O22" s="173">
        <f>ROUND(E22*N22,2)</f>
        <v>0</v>
      </c>
      <c r="P22" s="173">
        <v>0</v>
      </c>
      <c r="Q22" s="173">
        <f>ROUND(E22*P22,2)</f>
        <v>0</v>
      </c>
      <c r="R22" s="173"/>
      <c r="S22" s="173" t="s">
        <v>154</v>
      </c>
      <c r="T22" s="174" t="s">
        <v>249</v>
      </c>
      <c r="U22" s="156">
        <v>0</v>
      </c>
      <c r="V22" s="156">
        <f>ROUND(E22*U22,2)</f>
        <v>0</v>
      </c>
      <c r="W22" s="156"/>
      <c r="X22" s="156" t="s">
        <v>1172</v>
      </c>
      <c r="Y22" s="147"/>
      <c r="Z22" s="147"/>
      <c r="AA22" s="147"/>
      <c r="AB22" s="147"/>
      <c r="AC22" s="147"/>
      <c r="AD22" s="147"/>
      <c r="AE22" s="147"/>
      <c r="AF22" s="147"/>
      <c r="AG22" s="147" t="s">
        <v>1173</v>
      </c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ht="33.75" outlineLevel="1" x14ac:dyDescent="0.2">
      <c r="A23" s="154"/>
      <c r="B23" s="155"/>
      <c r="C23" s="262" t="s">
        <v>1190</v>
      </c>
      <c r="D23" s="263"/>
      <c r="E23" s="263"/>
      <c r="F23" s="263"/>
      <c r="G23" s="263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47"/>
      <c r="Z23" s="147"/>
      <c r="AA23" s="147"/>
      <c r="AB23" s="147"/>
      <c r="AC23" s="147"/>
      <c r="AD23" s="147"/>
      <c r="AE23" s="147"/>
      <c r="AF23" s="147"/>
      <c r="AG23" s="147" t="s">
        <v>331</v>
      </c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75" t="str">
        <f>C23</f>
        <v>Náklady na vyhotovení návrhu dočasného dopravního značení, jeho projednání s dotčenými orgány a organizacemi, dodání dopravních značek a světelné signalizace, jejich rozmístění a přemísťování a jejich údržba v průběhu výstavby včetně následného odstranění po ukončení stavebních prací.</v>
      </c>
      <c r="BB23" s="147"/>
      <c r="BC23" s="147"/>
      <c r="BD23" s="147"/>
      <c r="BE23" s="147"/>
      <c r="BF23" s="147"/>
      <c r="BG23" s="147"/>
      <c r="BH23" s="147"/>
    </row>
    <row r="24" spans="1:60" outlineLevel="1" x14ac:dyDescent="0.2">
      <c r="A24" s="168">
        <v>7</v>
      </c>
      <c r="B24" s="169" t="s">
        <v>1191</v>
      </c>
      <c r="C24" s="178" t="s">
        <v>1192</v>
      </c>
      <c r="D24" s="170" t="s">
        <v>1171</v>
      </c>
      <c r="E24" s="171">
        <v>1</v>
      </c>
      <c r="F24" s="172"/>
      <c r="G24" s="173">
        <f>ROUND(E24*F24,2)</f>
        <v>0</v>
      </c>
      <c r="H24" s="172"/>
      <c r="I24" s="173">
        <f>ROUND(E24*H24,2)</f>
        <v>0</v>
      </c>
      <c r="J24" s="172"/>
      <c r="K24" s="173">
        <f>ROUND(E24*J24,2)</f>
        <v>0</v>
      </c>
      <c r="L24" s="173">
        <v>21</v>
      </c>
      <c r="M24" s="173">
        <f>G24*(1+L24/100)</f>
        <v>0</v>
      </c>
      <c r="N24" s="173">
        <v>0</v>
      </c>
      <c r="O24" s="173">
        <f>ROUND(E24*N24,2)</f>
        <v>0</v>
      </c>
      <c r="P24" s="173">
        <v>0</v>
      </c>
      <c r="Q24" s="173">
        <f>ROUND(E24*P24,2)</f>
        <v>0</v>
      </c>
      <c r="R24" s="173"/>
      <c r="S24" s="173" t="s">
        <v>154</v>
      </c>
      <c r="T24" s="174" t="s">
        <v>249</v>
      </c>
      <c r="U24" s="156">
        <v>0</v>
      </c>
      <c r="V24" s="156">
        <f>ROUND(E24*U24,2)</f>
        <v>0</v>
      </c>
      <c r="W24" s="156"/>
      <c r="X24" s="156" t="s">
        <v>1172</v>
      </c>
      <c r="Y24" s="147"/>
      <c r="Z24" s="147"/>
      <c r="AA24" s="147"/>
      <c r="AB24" s="147"/>
      <c r="AC24" s="147"/>
      <c r="AD24" s="147"/>
      <c r="AE24" s="147"/>
      <c r="AF24" s="147"/>
      <c r="AG24" s="147" t="s">
        <v>1173</v>
      </c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ht="33.75" outlineLevel="1" x14ac:dyDescent="0.2">
      <c r="A25" s="154"/>
      <c r="B25" s="155"/>
      <c r="C25" s="262" t="s">
        <v>1193</v>
      </c>
      <c r="D25" s="263"/>
      <c r="E25" s="263"/>
      <c r="F25" s="263"/>
      <c r="G25" s="263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47"/>
      <c r="Z25" s="147"/>
      <c r="AA25" s="147"/>
      <c r="AB25" s="147"/>
      <c r="AC25" s="147"/>
      <c r="AD25" s="147"/>
      <c r="AE25" s="147"/>
      <c r="AF25" s="147"/>
      <c r="AG25" s="147" t="s">
        <v>331</v>
      </c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75" t="str">
        <f>C25</f>
        <v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v>
      </c>
      <c r="BB25" s="147"/>
      <c r="BC25" s="147"/>
      <c r="BD25" s="147"/>
      <c r="BE25" s="147"/>
      <c r="BF25" s="147"/>
      <c r="BG25" s="147"/>
      <c r="BH25" s="147"/>
    </row>
    <row r="26" spans="1:60" outlineLevel="1" x14ac:dyDescent="0.2">
      <c r="A26" s="168">
        <v>8</v>
      </c>
      <c r="B26" s="169" t="s">
        <v>1194</v>
      </c>
      <c r="C26" s="178" t="s">
        <v>1195</v>
      </c>
      <c r="D26" s="170" t="s">
        <v>1171</v>
      </c>
      <c r="E26" s="171">
        <v>1</v>
      </c>
      <c r="F26" s="172"/>
      <c r="G26" s="173">
        <f>ROUND(E26*F26,2)</f>
        <v>0</v>
      </c>
      <c r="H26" s="172"/>
      <c r="I26" s="173">
        <f>ROUND(E26*H26,2)</f>
        <v>0</v>
      </c>
      <c r="J26" s="172"/>
      <c r="K26" s="173">
        <f>ROUND(E26*J26,2)</f>
        <v>0</v>
      </c>
      <c r="L26" s="173">
        <v>21</v>
      </c>
      <c r="M26" s="173">
        <f>G26*(1+L26/100)</f>
        <v>0</v>
      </c>
      <c r="N26" s="173">
        <v>0</v>
      </c>
      <c r="O26" s="173">
        <f>ROUND(E26*N26,2)</f>
        <v>0</v>
      </c>
      <c r="P26" s="173">
        <v>0</v>
      </c>
      <c r="Q26" s="173">
        <f>ROUND(E26*P26,2)</f>
        <v>0</v>
      </c>
      <c r="R26" s="173"/>
      <c r="S26" s="173" t="s">
        <v>154</v>
      </c>
      <c r="T26" s="174" t="s">
        <v>249</v>
      </c>
      <c r="U26" s="156">
        <v>0</v>
      </c>
      <c r="V26" s="156">
        <f>ROUND(E26*U26,2)</f>
        <v>0</v>
      </c>
      <c r="W26" s="156"/>
      <c r="X26" s="156" t="s">
        <v>1172</v>
      </c>
      <c r="Y26" s="147"/>
      <c r="Z26" s="147"/>
      <c r="AA26" s="147"/>
      <c r="AB26" s="147"/>
      <c r="AC26" s="147"/>
      <c r="AD26" s="147"/>
      <c r="AE26" s="147"/>
      <c r="AF26" s="147"/>
      <c r="AG26" s="147" t="s">
        <v>1173</v>
      </c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1" x14ac:dyDescent="0.2">
      <c r="A27" s="154"/>
      <c r="B27" s="155"/>
      <c r="C27" s="262" t="s">
        <v>1196</v>
      </c>
      <c r="D27" s="263"/>
      <c r="E27" s="263"/>
      <c r="F27" s="263"/>
      <c r="G27" s="263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47"/>
      <c r="Z27" s="147"/>
      <c r="AA27" s="147"/>
      <c r="AB27" s="147"/>
      <c r="AC27" s="147"/>
      <c r="AD27" s="147"/>
      <c r="AE27" s="147"/>
      <c r="AF27" s="147"/>
      <c r="AG27" s="147" t="s">
        <v>331</v>
      </c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75" t="str">
        <f>C27</f>
        <v>Náklady na vyhotovení dokumentace skutečného provedení stavby a její předání objednateli v požadované formě a požadovaném počtu.</v>
      </c>
      <c r="BB27" s="147"/>
      <c r="BC27" s="147"/>
      <c r="BD27" s="147"/>
      <c r="BE27" s="147"/>
      <c r="BF27" s="147"/>
      <c r="BG27" s="147"/>
      <c r="BH27" s="147"/>
    </row>
    <row r="28" spans="1:60" outlineLevel="1" x14ac:dyDescent="0.2">
      <c r="A28" s="168">
        <v>9</v>
      </c>
      <c r="B28" s="169" t="s">
        <v>1197</v>
      </c>
      <c r="C28" s="178" t="s">
        <v>1198</v>
      </c>
      <c r="D28" s="170" t="s">
        <v>1171</v>
      </c>
      <c r="E28" s="171">
        <v>1</v>
      </c>
      <c r="F28" s="172"/>
      <c r="G28" s="173">
        <f>ROUND(E28*F28,2)</f>
        <v>0</v>
      </c>
      <c r="H28" s="172"/>
      <c r="I28" s="173">
        <f>ROUND(E28*H28,2)</f>
        <v>0</v>
      </c>
      <c r="J28" s="172"/>
      <c r="K28" s="173">
        <f>ROUND(E28*J28,2)</f>
        <v>0</v>
      </c>
      <c r="L28" s="173">
        <v>21</v>
      </c>
      <c r="M28" s="173">
        <f>G28*(1+L28/100)</f>
        <v>0</v>
      </c>
      <c r="N28" s="173">
        <v>0</v>
      </c>
      <c r="O28" s="173">
        <f>ROUND(E28*N28,2)</f>
        <v>0</v>
      </c>
      <c r="P28" s="173">
        <v>0</v>
      </c>
      <c r="Q28" s="173">
        <f>ROUND(E28*P28,2)</f>
        <v>0</v>
      </c>
      <c r="R28" s="173"/>
      <c r="S28" s="173" t="s">
        <v>154</v>
      </c>
      <c r="T28" s="174" t="s">
        <v>249</v>
      </c>
      <c r="U28" s="156">
        <v>0</v>
      </c>
      <c r="V28" s="156">
        <f>ROUND(E28*U28,2)</f>
        <v>0</v>
      </c>
      <c r="W28" s="156"/>
      <c r="X28" s="156" t="s">
        <v>1172</v>
      </c>
      <c r="Y28" s="147"/>
      <c r="Z28" s="147"/>
      <c r="AA28" s="147"/>
      <c r="AB28" s="147"/>
      <c r="AC28" s="147"/>
      <c r="AD28" s="147"/>
      <c r="AE28" s="147"/>
      <c r="AF28" s="147"/>
      <c r="AG28" s="147" t="s">
        <v>1173</v>
      </c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outlineLevel="1" x14ac:dyDescent="0.2">
      <c r="A29" s="154"/>
      <c r="B29" s="155"/>
      <c r="C29" s="262" t="s">
        <v>1199</v>
      </c>
      <c r="D29" s="263"/>
      <c r="E29" s="263"/>
      <c r="F29" s="263"/>
      <c r="G29" s="263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47"/>
      <c r="Z29" s="147"/>
      <c r="AA29" s="147"/>
      <c r="AB29" s="147"/>
      <c r="AC29" s="147"/>
      <c r="AD29" s="147"/>
      <c r="AE29" s="147"/>
      <c r="AF29" s="147"/>
      <c r="AG29" s="147" t="s">
        <v>331</v>
      </c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75" t="str">
        <f>C29</f>
        <v>Náklady na provedení skutečného zaměření stavby v rozsahu nezbytném pro zápis změny do katastru nemovitostí.</v>
      </c>
      <c r="BB29" s="147"/>
      <c r="BC29" s="147"/>
      <c r="BD29" s="147"/>
      <c r="BE29" s="147"/>
      <c r="BF29" s="147"/>
      <c r="BG29" s="147"/>
      <c r="BH29" s="147"/>
    </row>
    <row r="30" spans="1:60" x14ac:dyDescent="0.2">
      <c r="A30" s="3"/>
      <c r="B30" s="4"/>
      <c r="C30" s="181"/>
      <c r="D30" s="6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AE30">
        <v>15</v>
      </c>
      <c r="AF30">
        <v>21</v>
      </c>
      <c r="AG30" t="s">
        <v>135</v>
      </c>
    </row>
    <row r="31" spans="1:60" x14ac:dyDescent="0.2">
      <c r="A31" s="150"/>
      <c r="B31" s="151" t="s">
        <v>29</v>
      </c>
      <c r="C31" s="182"/>
      <c r="D31" s="152"/>
      <c r="E31" s="153"/>
      <c r="F31" s="153"/>
      <c r="G31" s="176">
        <f>G8+G18</f>
        <v>0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AE31">
        <f>SUMIF(L7:L29,AE30,G7:G29)</f>
        <v>0</v>
      </c>
      <c r="AF31">
        <f>SUMIF(L7:L29,AF30,G7:G29)</f>
        <v>0</v>
      </c>
      <c r="AG31" t="s">
        <v>338</v>
      </c>
    </row>
    <row r="32" spans="1:60" x14ac:dyDescent="0.2">
      <c r="C32" s="183"/>
      <c r="D32" s="10"/>
      <c r="AG32" t="s">
        <v>339</v>
      </c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kEFAC+3u0DqRH1DCaSx0IElCwjq8N5XS6Ep+jvNSm584M75n0xmz512UGCahx/TVALqeilwgNbDqSOL2nDoPxQ==" saltValue="idqk+hy0WRuPN13Zx+W6/A==" spinCount="100000" sheet="1"/>
  <mergeCells count="15">
    <mergeCell ref="C25:G25"/>
    <mergeCell ref="C27:G27"/>
    <mergeCell ref="C29:G29"/>
    <mergeCell ref="C13:G13"/>
    <mergeCell ref="C15:G15"/>
    <mergeCell ref="C17:G17"/>
    <mergeCell ref="C20:G20"/>
    <mergeCell ref="C21:G21"/>
    <mergeCell ref="C23:G23"/>
    <mergeCell ref="C11:G11"/>
    <mergeCell ref="A1:G1"/>
    <mergeCell ref="C2:G2"/>
    <mergeCell ref="C3:G3"/>
    <mergeCell ref="C4:G4"/>
    <mergeCell ref="C10:G10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92"/>
  <sheetViews>
    <sheetView showGridLines="0" topLeftCell="B14" zoomScaleNormal="100" zoomScaleSheetLayoutView="75" workbookViewId="0">
      <selection activeCell="E18" sqref="E18:F1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197" t="s">
        <v>41</v>
      </c>
      <c r="C1" s="198"/>
      <c r="D1" s="198"/>
      <c r="E1" s="198"/>
      <c r="F1" s="198"/>
      <c r="G1" s="198"/>
      <c r="H1" s="198"/>
      <c r="I1" s="198"/>
      <c r="J1" s="199"/>
    </row>
    <row r="2" spans="1:15" ht="36" customHeight="1" x14ac:dyDescent="0.2">
      <c r="A2" s="2"/>
      <c r="B2" s="74" t="s">
        <v>22</v>
      </c>
      <c r="C2" s="75"/>
      <c r="D2" s="76" t="s">
        <v>44</v>
      </c>
      <c r="E2" s="206" t="s">
        <v>45</v>
      </c>
      <c r="F2" s="207"/>
      <c r="G2" s="207"/>
      <c r="H2" s="207"/>
      <c r="I2" s="207"/>
      <c r="J2" s="208"/>
      <c r="O2" s="1"/>
    </row>
    <row r="3" spans="1:15" ht="27" hidden="1" customHeight="1" x14ac:dyDescent="0.2">
      <c r="A3" s="2"/>
      <c r="B3" s="77"/>
      <c r="C3" s="75"/>
      <c r="D3" s="78"/>
      <c r="E3" s="209"/>
      <c r="F3" s="210"/>
      <c r="G3" s="210"/>
      <c r="H3" s="210"/>
      <c r="I3" s="210"/>
      <c r="J3" s="211"/>
    </row>
    <row r="4" spans="1:15" ht="23.25" customHeight="1" x14ac:dyDescent="0.2">
      <c r="A4" s="2"/>
      <c r="B4" s="79"/>
      <c r="C4" s="80"/>
      <c r="D4" s="81"/>
      <c r="E4" s="219"/>
      <c r="F4" s="219"/>
      <c r="G4" s="219"/>
      <c r="H4" s="219"/>
      <c r="I4" s="219"/>
      <c r="J4" s="220"/>
    </row>
    <row r="5" spans="1:15" ht="24" customHeight="1" x14ac:dyDescent="0.2">
      <c r="A5" s="2"/>
      <c r="B5" s="31" t="s">
        <v>42</v>
      </c>
      <c r="D5" s="223" t="s">
        <v>46</v>
      </c>
      <c r="E5" s="224"/>
      <c r="F5" s="224"/>
      <c r="G5" s="224"/>
      <c r="H5" s="18" t="s">
        <v>40</v>
      </c>
      <c r="I5" s="83" t="s">
        <v>50</v>
      </c>
      <c r="J5" s="8"/>
    </row>
    <row r="6" spans="1:15" ht="15.75" customHeight="1" x14ac:dyDescent="0.2">
      <c r="A6" s="2"/>
      <c r="B6" s="28"/>
      <c r="C6" s="55"/>
      <c r="D6" s="225" t="s">
        <v>47</v>
      </c>
      <c r="E6" s="226"/>
      <c r="F6" s="226"/>
      <c r="G6" s="226"/>
      <c r="H6" s="18" t="s">
        <v>34</v>
      </c>
      <c r="I6" s="83" t="s">
        <v>51</v>
      </c>
      <c r="J6" s="8"/>
    </row>
    <row r="7" spans="1:15" ht="15.75" customHeight="1" x14ac:dyDescent="0.2">
      <c r="A7" s="2"/>
      <c r="B7" s="29"/>
      <c r="C7" s="56"/>
      <c r="D7" s="82" t="s">
        <v>49</v>
      </c>
      <c r="E7" s="227" t="s">
        <v>48</v>
      </c>
      <c r="F7" s="228"/>
      <c r="G7" s="228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213"/>
      <c r="E11" s="213"/>
      <c r="F11" s="213"/>
      <c r="G11" s="213"/>
      <c r="H11" s="18" t="s">
        <v>40</v>
      </c>
      <c r="I11" s="85"/>
      <c r="J11" s="8"/>
    </row>
    <row r="12" spans="1:15" ht="15.75" customHeight="1" x14ac:dyDescent="0.2">
      <c r="A12" s="2"/>
      <c r="B12" s="28"/>
      <c r="C12" s="55"/>
      <c r="D12" s="218"/>
      <c r="E12" s="218"/>
      <c r="F12" s="218"/>
      <c r="G12" s="218"/>
      <c r="H12" s="18" t="s">
        <v>34</v>
      </c>
      <c r="I12" s="85"/>
      <c r="J12" s="8"/>
    </row>
    <row r="13" spans="1:15" ht="15.75" customHeight="1" x14ac:dyDescent="0.2">
      <c r="A13" s="2"/>
      <c r="B13" s="29"/>
      <c r="C13" s="56"/>
      <c r="D13" s="84"/>
      <c r="E13" s="221"/>
      <c r="F13" s="222"/>
      <c r="G13" s="222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248" t="s">
        <v>43</v>
      </c>
      <c r="E14" s="248"/>
      <c r="F14" s="248"/>
      <c r="G14" s="248"/>
      <c r="H14" s="45"/>
      <c r="I14" s="44"/>
      <c r="J14" s="46"/>
    </row>
    <row r="15" spans="1:15" ht="32.25" customHeight="1" x14ac:dyDescent="0.2">
      <c r="A15" s="2"/>
      <c r="B15" s="35" t="s">
        <v>32</v>
      </c>
      <c r="C15" s="59"/>
      <c r="D15" s="54"/>
      <c r="E15" s="212"/>
      <c r="F15" s="212"/>
      <c r="G15" s="214"/>
      <c r="H15" s="214"/>
      <c r="I15" s="214" t="s">
        <v>29</v>
      </c>
      <c r="J15" s="215"/>
    </row>
    <row r="16" spans="1:15" ht="23.25" customHeight="1" x14ac:dyDescent="0.2">
      <c r="A16" s="138" t="s">
        <v>24</v>
      </c>
      <c r="B16" s="38" t="s">
        <v>24</v>
      </c>
      <c r="C16" s="60"/>
      <c r="D16" s="61"/>
      <c r="E16" s="203"/>
      <c r="F16" s="204"/>
      <c r="G16" s="203"/>
      <c r="H16" s="204"/>
      <c r="I16" s="203">
        <f>SUMIF(F68:F88,A16,I68:I88)+SUMIF(F68:F88,"PSU",I68:I88)</f>
        <v>0</v>
      </c>
      <c r="J16" s="205"/>
    </row>
    <row r="17" spans="1:10" ht="23.25" customHeight="1" x14ac:dyDescent="0.2">
      <c r="A17" s="138" t="s">
        <v>25</v>
      </c>
      <c r="B17" s="38" t="s">
        <v>25</v>
      </c>
      <c r="C17" s="60"/>
      <c r="D17" s="61"/>
      <c r="E17" s="203"/>
      <c r="F17" s="204"/>
      <c r="G17" s="203"/>
      <c r="H17" s="204"/>
      <c r="I17" s="203">
        <f>SUMIF(F68:F88,A17,I68:I88)</f>
        <v>0</v>
      </c>
      <c r="J17" s="205"/>
    </row>
    <row r="18" spans="1:10" ht="23.25" customHeight="1" x14ac:dyDescent="0.2">
      <c r="A18" s="138" t="s">
        <v>26</v>
      </c>
      <c r="B18" s="38" t="s">
        <v>26</v>
      </c>
      <c r="C18" s="60"/>
      <c r="D18" s="61"/>
      <c r="E18" s="203"/>
      <c r="F18" s="204"/>
      <c r="G18" s="203"/>
      <c r="H18" s="204"/>
      <c r="I18" s="203">
        <f>SUMIF(F68:F88,A18,I68:I88)</f>
        <v>0</v>
      </c>
      <c r="J18" s="205"/>
    </row>
    <row r="19" spans="1:10" ht="23.25" customHeight="1" x14ac:dyDescent="0.2">
      <c r="A19" s="138" t="s">
        <v>120</v>
      </c>
      <c r="B19" s="38" t="s">
        <v>27</v>
      </c>
      <c r="C19" s="60"/>
      <c r="D19" s="61"/>
      <c r="E19" s="203"/>
      <c r="F19" s="204"/>
      <c r="G19" s="203"/>
      <c r="H19" s="204"/>
      <c r="I19" s="203">
        <f>SUMIF(F68:F88,A19,I68:I88)</f>
        <v>0</v>
      </c>
      <c r="J19" s="205"/>
    </row>
    <row r="20" spans="1:10" ht="23.25" customHeight="1" x14ac:dyDescent="0.2">
      <c r="A20" s="138" t="s">
        <v>121</v>
      </c>
      <c r="B20" s="38" t="s">
        <v>28</v>
      </c>
      <c r="C20" s="60"/>
      <c r="D20" s="61"/>
      <c r="E20" s="203"/>
      <c r="F20" s="204"/>
      <c r="G20" s="203"/>
      <c r="H20" s="204"/>
      <c r="I20" s="203">
        <f>SUMIF(F68:F88,A20,I68:I88)</f>
        <v>0</v>
      </c>
      <c r="J20" s="205"/>
    </row>
    <row r="21" spans="1:10" ht="23.25" customHeight="1" x14ac:dyDescent="0.2">
      <c r="A21" s="2"/>
      <c r="B21" s="48" t="s">
        <v>29</v>
      </c>
      <c r="C21" s="62"/>
      <c r="D21" s="63"/>
      <c r="E21" s="216"/>
      <c r="F21" s="217"/>
      <c r="G21" s="216"/>
      <c r="H21" s="217"/>
      <c r="I21" s="216">
        <f>SUM(I16:J20)</f>
        <v>0</v>
      </c>
      <c r="J21" s="234"/>
    </row>
    <row r="22" spans="1:10" ht="33" customHeight="1" x14ac:dyDescent="0.2">
      <c r="A22" s="2"/>
      <c r="B22" s="42" t="s">
        <v>33</v>
      </c>
      <c r="C22" s="60"/>
      <c r="D22" s="61"/>
      <c r="E22" s="64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0"/>
      <c r="D23" s="61"/>
      <c r="E23" s="65">
        <v>15</v>
      </c>
      <c r="F23" s="39" t="s">
        <v>0</v>
      </c>
      <c r="G23" s="232">
        <f>ZakladDPHSniVypocet</f>
        <v>0</v>
      </c>
      <c r="H23" s="233"/>
      <c r="I23" s="233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0"/>
      <c r="D24" s="61"/>
      <c r="E24" s="65">
        <f>SazbaDPH1</f>
        <v>15</v>
      </c>
      <c r="F24" s="39" t="s">
        <v>0</v>
      </c>
      <c r="G24" s="230">
        <f>A23</f>
        <v>0</v>
      </c>
      <c r="H24" s="231"/>
      <c r="I24" s="231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0"/>
      <c r="D25" s="61"/>
      <c r="E25" s="65">
        <v>21</v>
      </c>
      <c r="F25" s="39" t="s">
        <v>0</v>
      </c>
      <c r="G25" s="232">
        <f>ZakladDPHZaklVypocet</f>
        <v>0</v>
      </c>
      <c r="H25" s="233"/>
      <c r="I25" s="233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6"/>
      <c r="D26" s="54"/>
      <c r="E26" s="67">
        <f>SazbaDPH2</f>
        <v>21</v>
      </c>
      <c r="F26" s="30" t="s">
        <v>0</v>
      </c>
      <c r="G26" s="200">
        <f>A25</f>
        <v>0</v>
      </c>
      <c r="H26" s="201"/>
      <c r="I26" s="201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68"/>
      <c r="D27" s="69"/>
      <c r="E27" s="68"/>
      <c r="F27" s="16"/>
      <c r="G27" s="202">
        <f>CenaCelkem-(ZakladDPHSni+DPHSni+ZakladDPHZakl+DPHZakl)</f>
        <v>0</v>
      </c>
      <c r="H27" s="202"/>
      <c r="I27" s="202"/>
      <c r="J27" s="41" t="str">
        <f t="shared" si="0"/>
        <v>CZK</v>
      </c>
    </row>
    <row r="28" spans="1:10" ht="27.75" hidden="1" customHeight="1" thickBot="1" x14ac:dyDescent="0.25">
      <c r="A28" s="2"/>
      <c r="B28" s="112" t="s">
        <v>23</v>
      </c>
      <c r="C28" s="113"/>
      <c r="D28" s="113"/>
      <c r="E28" s="114"/>
      <c r="F28" s="115"/>
      <c r="G28" s="236">
        <f>ZakladDPHSniVypocet+ZakladDPHZaklVypocet</f>
        <v>0</v>
      </c>
      <c r="H28" s="236"/>
      <c r="I28" s="236"/>
      <c r="J28" s="116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2" t="s">
        <v>35</v>
      </c>
      <c r="C29" s="117"/>
      <c r="D29" s="117"/>
      <c r="E29" s="117"/>
      <c r="F29" s="118"/>
      <c r="G29" s="235">
        <f>A27</f>
        <v>0</v>
      </c>
      <c r="H29" s="235"/>
      <c r="I29" s="235"/>
      <c r="J29" s="119" t="s">
        <v>79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0" t="s">
        <v>11</v>
      </c>
      <c r="D32" s="71"/>
      <c r="E32" s="71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2"/>
      <c r="D34" s="237"/>
      <c r="E34" s="238"/>
      <c r="G34" s="239"/>
      <c r="H34" s="240"/>
      <c r="I34" s="240"/>
      <c r="J34" s="25"/>
    </row>
    <row r="35" spans="1:10" ht="12.75" customHeight="1" x14ac:dyDescent="0.2">
      <c r="A35" s="2"/>
      <c r="B35" s="2"/>
      <c r="D35" s="229" t="s">
        <v>2</v>
      </c>
      <c r="E35" s="229"/>
      <c r="H35" s="10" t="s">
        <v>3</v>
      </c>
      <c r="J35" s="9"/>
    </row>
    <row r="36" spans="1:10" ht="13.5" customHeight="1" thickBot="1" x14ac:dyDescent="0.25">
      <c r="A36" s="11"/>
      <c r="B36" s="11"/>
      <c r="C36" s="73"/>
      <c r="D36" s="73"/>
      <c r="E36" s="73"/>
      <c r="F36" s="12"/>
      <c r="G36" s="12"/>
      <c r="H36" s="12"/>
      <c r="I36" s="12"/>
      <c r="J36" s="13"/>
    </row>
    <row r="37" spans="1:10" ht="27" customHeight="1" x14ac:dyDescent="0.2">
      <c r="B37" s="89" t="s">
        <v>16</v>
      </c>
      <c r="C37" s="90"/>
      <c r="D37" s="90"/>
      <c r="E37" s="90"/>
      <c r="F37" s="91"/>
      <c r="G37" s="91"/>
      <c r="H37" s="91"/>
      <c r="I37" s="91"/>
      <c r="J37" s="92"/>
    </row>
    <row r="38" spans="1:10" ht="25.5" customHeight="1" x14ac:dyDescent="0.2">
      <c r="A38" s="88" t="s">
        <v>37</v>
      </c>
      <c r="B38" s="93" t="s">
        <v>17</v>
      </c>
      <c r="C38" s="94" t="s">
        <v>5</v>
      </c>
      <c r="D38" s="94"/>
      <c r="E38" s="94"/>
      <c r="F38" s="95" t="str">
        <f>B23</f>
        <v>Základ pro sníženou DPH</v>
      </c>
      <c r="G38" s="95" t="str">
        <f>B25</f>
        <v>Základ pro základní DPH</v>
      </c>
      <c r="H38" s="96" t="s">
        <v>18</v>
      </c>
      <c r="I38" s="96" t="s">
        <v>1</v>
      </c>
      <c r="J38" s="97" t="s">
        <v>0</v>
      </c>
    </row>
    <row r="39" spans="1:10" ht="25.5" hidden="1" customHeight="1" x14ac:dyDescent="0.2">
      <c r="A39" s="88">
        <v>1</v>
      </c>
      <c r="B39" s="98" t="s">
        <v>52</v>
      </c>
      <c r="C39" s="241"/>
      <c r="D39" s="241"/>
      <c r="E39" s="241"/>
      <c r="F39" s="99">
        <f>'SO 101 1 Pol'!AE159+'SO 102 1 Pol'!AE138+'SO 201 1 Pol'!AE113+'SO 301 1 Pol'!AE204+'SO 302 1 Pol'!AE102+'SO 303 1 Pol'!AE98+'SO 401 1 Pol'!AE115+'SO 801 1 Pol'!AE39+'SO 802 1 Pol'!AE72+'SO 999 1 Pol'!AE31</f>
        <v>0</v>
      </c>
      <c r="G39" s="100">
        <f>'SO 101 1 Pol'!AF159+'SO 102 1 Pol'!AF138+'SO 201 1 Pol'!AF113+'SO 301 1 Pol'!AF204+'SO 302 1 Pol'!AF102+'SO 303 1 Pol'!AF98+'SO 401 1 Pol'!AF115+'SO 801 1 Pol'!AF39+'SO 802 1 Pol'!AF72+'SO 999 1 Pol'!AF31</f>
        <v>0</v>
      </c>
      <c r="H39" s="101">
        <f t="shared" ref="H39:H60" si="1">(F39*SazbaDPH1/100)+(G39*SazbaDPH2/100)</f>
        <v>0</v>
      </c>
      <c r="I39" s="101">
        <f t="shared" ref="I39:I60" si="2">F39+G39+H39</f>
        <v>0</v>
      </c>
      <c r="J39" s="102" t="str">
        <f t="shared" ref="J39:J60" si="3">IF(CenaCelkemVypocet=0,"",I39/CenaCelkemVypocet*100)</f>
        <v/>
      </c>
    </row>
    <row r="40" spans="1:10" ht="25.5" customHeight="1" x14ac:dyDescent="0.2">
      <c r="A40" s="88">
        <v>2</v>
      </c>
      <c r="B40" s="103"/>
      <c r="C40" s="242" t="s">
        <v>53</v>
      </c>
      <c r="D40" s="242"/>
      <c r="E40" s="242"/>
      <c r="F40" s="104"/>
      <c r="G40" s="105"/>
      <c r="H40" s="105">
        <f t="shared" si="1"/>
        <v>0</v>
      </c>
      <c r="I40" s="105">
        <f t="shared" si="2"/>
        <v>0</v>
      </c>
      <c r="J40" s="106" t="str">
        <f t="shared" si="3"/>
        <v/>
      </c>
    </row>
    <row r="41" spans="1:10" ht="25.5" customHeight="1" x14ac:dyDescent="0.2">
      <c r="A41" s="88">
        <v>2</v>
      </c>
      <c r="B41" s="103" t="s">
        <v>54</v>
      </c>
      <c r="C41" s="242" t="s">
        <v>55</v>
      </c>
      <c r="D41" s="242"/>
      <c r="E41" s="242"/>
      <c r="F41" s="104">
        <f>'SO 101 1 Pol'!AE159</f>
        <v>0</v>
      </c>
      <c r="G41" s="105">
        <f>'SO 101 1 Pol'!AF159</f>
        <v>0</v>
      </c>
      <c r="H41" s="105">
        <f t="shared" si="1"/>
        <v>0</v>
      </c>
      <c r="I41" s="105">
        <f t="shared" si="2"/>
        <v>0</v>
      </c>
      <c r="J41" s="106" t="str">
        <f t="shared" si="3"/>
        <v/>
      </c>
    </row>
    <row r="42" spans="1:10" ht="25.5" customHeight="1" x14ac:dyDescent="0.2">
      <c r="A42" s="88">
        <v>3</v>
      </c>
      <c r="B42" s="107" t="s">
        <v>56</v>
      </c>
      <c r="C42" s="241" t="s">
        <v>57</v>
      </c>
      <c r="D42" s="241"/>
      <c r="E42" s="241"/>
      <c r="F42" s="108">
        <f>'SO 101 1 Pol'!AE159</f>
        <v>0</v>
      </c>
      <c r="G42" s="101">
        <f>'SO 101 1 Pol'!AF159</f>
        <v>0</v>
      </c>
      <c r="H42" s="101">
        <f t="shared" si="1"/>
        <v>0</v>
      </c>
      <c r="I42" s="101">
        <f t="shared" si="2"/>
        <v>0</v>
      </c>
      <c r="J42" s="102" t="str">
        <f t="shared" si="3"/>
        <v/>
      </c>
    </row>
    <row r="43" spans="1:10" ht="25.5" customHeight="1" x14ac:dyDescent="0.2">
      <c r="A43" s="88">
        <v>2</v>
      </c>
      <c r="B43" s="103" t="s">
        <v>58</v>
      </c>
      <c r="C43" s="242" t="s">
        <v>59</v>
      </c>
      <c r="D43" s="242"/>
      <c r="E43" s="242"/>
      <c r="F43" s="104">
        <f>'SO 102 1 Pol'!AE138</f>
        <v>0</v>
      </c>
      <c r="G43" s="105">
        <f>'SO 102 1 Pol'!AF138</f>
        <v>0</v>
      </c>
      <c r="H43" s="105">
        <f t="shared" si="1"/>
        <v>0</v>
      </c>
      <c r="I43" s="105">
        <f t="shared" si="2"/>
        <v>0</v>
      </c>
      <c r="J43" s="106" t="str">
        <f t="shared" si="3"/>
        <v/>
      </c>
    </row>
    <row r="44" spans="1:10" ht="25.5" customHeight="1" x14ac:dyDescent="0.2">
      <c r="A44" s="88">
        <v>3</v>
      </c>
      <c r="B44" s="107" t="s">
        <v>56</v>
      </c>
      <c r="C44" s="241" t="s">
        <v>57</v>
      </c>
      <c r="D44" s="241"/>
      <c r="E44" s="241"/>
      <c r="F44" s="108">
        <f>'SO 102 1 Pol'!AE138</f>
        <v>0</v>
      </c>
      <c r="G44" s="101">
        <f>'SO 102 1 Pol'!AF138</f>
        <v>0</v>
      </c>
      <c r="H44" s="101">
        <f t="shared" si="1"/>
        <v>0</v>
      </c>
      <c r="I44" s="101">
        <f t="shared" si="2"/>
        <v>0</v>
      </c>
      <c r="J44" s="102" t="str">
        <f t="shared" si="3"/>
        <v/>
      </c>
    </row>
    <row r="45" spans="1:10" ht="25.5" customHeight="1" x14ac:dyDescent="0.2">
      <c r="A45" s="88">
        <v>2</v>
      </c>
      <c r="B45" s="103" t="s">
        <v>60</v>
      </c>
      <c r="C45" s="242" t="s">
        <v>61</v>
      </c>
      <c r="D45" s="242"/>
      <c r="E45" s="242"/>
      <c r="F45" s="104">
        <f>'SO 201 1 Pol'!AE113</f>
        <v>0</v>
      </c>
      <c r="G45" s="105">
        <f>'SO 201 1 Pol'!AF113</f>
        <v>0</v>
      </c>
      <c r="H45" s="105">
        <f t="shared" si="1"/>
        <v>0</v>
      </c>
      <c r="I45" s="105">
        <f t="shared" si="2"/>
        <v>0</v>
      </c>
      <c r="J45" s="106" t="str">
        <f t="shared" si="3"/>
        <v/>
      </c>
    </row>
    <row r="46" spans="1:10" ht="25.5" customHeight="1" x14ac:dyDescent="0.2">
      <c r="A46" s="88">
        <v>3</v>
      </c>
      <c r="B46" s="107" t="s">
        <v>56</v>
      </c>
      <c r="C46" s="241" t="s">
        <v>57</v>
      </c>
      <c r="D46" s="241"/>
      <c r="E46" s="241"/>
      <c r="F46" s="108">
        <f>'SO 201 1 Pol'!AE113</f>
        <v>0</v>
      </c>
      <c r="G46" s="101">
        <f>'SO 201 1 Pol'!AF113</f>
        <v>0</v>
      </c>
      <c r="H46" s="101">
        <f t="shared" si="1"/>
        <v>0</v>
      </c>
      <c r="I46" s="101">
        <f t="shared" si="2"/>
        <v>0</v>
      </c>
      <c r="J46" s="102" t="str">
        <f t="shared" si="3"/>
        <v/>
      </c>
    </row>
    <row r="47" spans="1:10" ht="25.5" customHeight="1" x14ac:dyDescent="0.2">
      <c r="A47" s="88">
        <v>2</v>
      </c>
      <c r="B47" s="103" t="s">
        <v>62</v>
      </c>
      <c r="C47" s="242" t="s">
        <v>63</v>
      </c>
      <c r="D47" s="242"/>
      <c r="E47" s="242"/>
      <c r="F47" s="104">
        <f>'SO 301 1 Pol'!AE204</f>
        <v>0</v>
      </c>
      <c r="G47" s="105">
        <f>'SO 301 1 Pol'!AF204</f>
        <v>0</v>
      </c>
      <c r="H47" s="105">
        <f t="shared" si="1"/>
        <v>0</v>
      </c>
      <c r="I47" s="105">
        <f t="shared" si="2"/>
        <v>0</v>
      </c>
      <c r="J47" s="106" t="str">
        <f t="shared" si="3"/>
        <v/>
      </c>
    </row>
    <row r="48" spans="1:10" ht="25.5" customHeight="1" x14ac:dyDescent="0.2">
      <c r="A48" s="88">
        <v>3</v>
      </c>
      <c r="B48" s="107" t="s">
        <v>56</v>
      </c>
      <c r="C48" s="241" t="s">
        <v>64</v>
      </c>
      <c r="D48" s="241"/>
      <c r="E48" s="241"/>
      <c r="F48" s="108">
        <f>'SO 301 1 Pol'!AE204</f>
        <v>0</v>
      </c>
      <c r="G48" s="101">
        <f>'SO 301 1 Pol'!AF204</f>
        <v>0</v>
      </c>
      <c r="H48" s="101">
        <f t="shared" si="1"/>
        <v>0</v>
      </c>
      <c r="I48" s="101">
        <f t="shared" si="2"/>
        <v>0</v>
      </c>
      <c r="J48" s="102" t="str">
        <f t="shared" si="3"/>
        <v/>
      </c>
    </row>
    <row r="49" spans="1:10" ht="25.5" customHeight="1" x14ac:dyDescent="0.2">
      <c r="A49" s="88">
        <v>2</v>
      </c>
      <c r="B49" s="103" t="s">
        <v>65</v>
      </c>
      <c r="C49" s="242" t="s">
        <v>66</v>
      </c>
      <c r="D49" s="242"/>
      <c r="E49" s="242"/>
      <c r="F49" s="104">
        <f>'SO 302 1 Pol'!AE102</f>
        <v>0</v>
      </c>
      <c r="G49" s="105">
        <f>'SO 302 1 Pol'!AF102</f>
        <v>0</v>
      </c>
      <c r="H49" s="105">
        <f t="shared" si="1"/>
        <v>0</v>
      </c>
      <c r="I49" s="105">
        <f t="shared" si="2"/>
        <v>0</v>
      </c>
      <c r="J49" s="106" t="str">
        <f t="shared" si="3"/>
        <v/>
      </c>
    </row>
    <row r="50" spans="1:10" ht="25.5" customHeight="1" x14ac:dyDescent="0.2">
      <c r="A50" s="88">
        <v>3</v>
      </c>
      <c r="B50" s="107" t="s">
        <v>56</v>
      </c>
      <c r="C50" s="241" t="s">
        <v>57</v>
      </c>
      <c r="D50" s="241"/>
      <c r="E50" s="241"/>
      <c r="F50" s="108">
        <f>'SO 302 1 Pol'!AE102</f>
        <v>0</v>
      </c>
      <c r="G50" s="101">
        <f>'SO 302 1 Pol'!AF102</f>
        <v>0</v>
      </c>
      <c r="H50" s="101">
        <f t="shared" si="1"/>
        <v>0</v>
      </c>
      <c r="I50" s="101">
        <f t="shared" si="2"/>
        <v>0</v>
      </c>
      <c r="J50" s="102" t="str">
        <f t="shared" si="3"/>
        <v/>
      </c>
    </row>
    <row r="51" spans="1:10" ht="25.5" customHeight="1" x14ac:dyDescent="0.2">
      <c r="A51" s="88">
        <v>2</v>
      </c>
      <c r="B51" s="103" t="s">
        <v>67</v>
      </c>
      <c r="C51" s="242" t="s">
        <v>68</v>
      </c>
      <c r="D51" s="242"/>
      <c r="E51" s="242"/>
      <c r="F51" s="104">
        <f>'SO 303 1 Pol'!AE98</f>
        <v>0</v>
      </c>
      <c r="G51" s="105">
        <f>'SO 303 1 Pol'!AF98</f>
        <v>0</v>
      </c>
      <c r="H51" s="105">
        <f t="shared" si="1"/>
        <v>0</v>
      </c>
      <c r="I51" s="105">
        <f t="shared" si="2"/>
        <v>0</v>
      </c>
      <c r="J51" s="106" t="str">
        <f t="shared" si="3"/>
        <v/>
      </c>
    </row>
    <row r="52" spans="1:10" ht="25.5" customHeight="1" x14ac:dyDescent="0.2">
      <c r="A52" s="88">
        <v>3</v>
      </c>
      <c r="B52" s="107" t="s">
        <v>56</v>
      </c>
      <c r="C52" s="241" t="s">
        <v>57</v>
      </c>
      <c r="D52" s="241"/>
      <c r="E52" s="241"/>
      <c r="F52" s="108">
        <f>'SO 303 1 Pol'!AE98</f>
        <v>0</v>
      </c>
      <c r="G52" s="101">
        <f>'SO 303 1 Pol'!AF98</f>
        <v>0</v>
      </c>
      <c r="H52" s="101">
        <f t="shared" si="1"/>
        <v>0</v>
      </c>
      <c r="I52" s="101">
        <f t="shared" si="2"/>
        <v>0</v>
      </c>
      <c r="J52" s="102" t="str">
        <f t="shared" si="3"/>
        <v/>
      </c>
    </row>
    <row r="53" spans="1:10" ht="25.5" customHeight="1" x14ac:dyDescent="0.2">
      <c r="A53" s="88">
        <v>2</v>
      </c>
      <c r="B53" s="103" t="s">
        <v>69</v>
      </c>
      <c r="C53" s="242" t="s">
        <v>70</v>
      </c>
      <c r="D53" s="242"/>
      <c r="E53" s="242"/>
      <c r="F53" s="104">
        <f>'SO 401 1 Pol'!AE115</f>
        <v>0</v>
      </c>
      <c r="G53" s="105">
        <f>'SO 401 1 Pol'!AF115</f>
        <v>0</v>
      </c>
      <c r="H53" s="105">
        <f t="shared" si="1"/>
        <v>0</v>
      </c>
      <c r="I53" s="105">
        <f t="shared" si="2"/>
        <v>0</v>
      </c>
      <c r="J53" s="106" t="str">
        <f t="shared" si="3"/>
        <v/>
      </c>
    </row>
    <row r="54" spans="1:10" ht="25.5" customHeight="1" x14ac:dyDescent="0.2">
      <c r="A54" s="88">
        <v>3</v>
      </c>
      <c r="B54" s="107" t="s">
        <v>56</v>
      </c>
      <c r="C54" s="241" t="s">
        <v>71</v>
      </c>
      <c r="D54" s="241"/>
      <c r="E54" s="241"/>
      <c r="F54" s="108">
        <f>'SO 401 1 Pol'!AE115</f>
        <v>0</v>
      </c>
      <c r="G54" s="101">
        <f>'SO 401 1 Pol'!AF115</f>
        <v>0</v>
      </c>
      <c r="H54" s="101">
        <f t="shared" si="1"/>
        <v>0</v>
      </c>
      <c r="I54" s="101">
        <f t="shared" si="2"/>
        <v>0</v>
      </c>
      <c r="J54" s="102" t="str">
        <f t="shared" si="3"/>
        <v/>
      </c>
    </row>
    <row r="55" spans="1:10" ht="25.5" customHeight="1" x14ac:dyDescent="0.2">
      <c r="A55" s="88">
        <v>2</v>
      </c>
      <c r="B55" s="103" t="s">
        <v>72</v>
      </c>
      <c r="C55" s="242" t="s">
        <v>73</v>
      </c>
      <c r="D55" s="242"/>
      <c r="E55" s="242"/>
      <c r="F55" s="104">
        <f>'SO 801 1 Pol'!AE39</f>
        <v>0</v>
      </c>
      <c r="G55" s="105">
        <f>'SO 801 1 Pol'!AF39</f>
        <v>0</v>
      </c>
      <c r="H55" s="105">
        <f t="shared" si="1"/>
        <v>0</v>
      </c>
      <c r="I55" s="105">
        <f t="shared" si="2"/>
        <v>0</v>
      </c>
      <c r="J55" s="106" t="str">
        <f t="shared" si="3"/>
        <v/>
      </c>
    </row>
    <row r="56" spans="1:10" ht="25.5" customHeight="1" x14ac:dyDescent="0.2">
      <c r="A56" s="88">
        <v>3</v>
      </c>
      <c r="B56" s="107" t="s">
        <v>56</v>
      </c>
      <c r="C56" s="241" t="s">
        <v>57</v>
      </c>
      <c r="D56" s="241"/>
      <c r="E56" s="241"/>
      <c r="F56" s="108">
        <f>'SO 801 1 Pol'!AE39</f>
        <v>0</v>
      </c>
      <c r="G56" s="101">
        <f>'SO 801 1 Pol'!AF39</f>
        <v>0</v>
      </c>
      <c r="H56" s="101">
        <f t="shared" si="1"/>
        <v>0</v>
      </c>
      <c r="I56" s="101">
        <f t="shared" si="2"/>
        <v>0</v>
      </c>
      <c r="J56" s="102" t="str">
        <f t="shared" si="3"/>
        <v/>
      </c>
    </row>
    <row r="57" spans="1:10" ht="25.5" customHeight="1" x14ac:dyDescent="0.2">
      <c r="A57" s="88">
        <v>2</v>
      </c>
      <c r="B57" s="103" t="s">
        <v>74</v>
      </c>
      <c r="C57" s="242" t="s">
        <v>75</v>
      </c>
      <c r="D57" s="242"/>
      <c r="E57" s="242"/>
      <c r="F57" s="104">
        <f>'SO 802 1 Pol'!AE72</f>
        <v>0</v>
      </c>
      <c r="G57" s="105">
        <f>'SO 802 1 Pol'!AF72</f>
        <v>0</v>
      </c>
      <c r="H57" s="105">
        <f t="shared" si="1"/>
        <v>0</v>
      </c>
      <c r="I57" s="105">
        <f t="shared" si="2"/>
        <v>0</v>
      </c>
      <c r="J57" s="106" t="str">
        <f t="shared" si="3"/>
        <v/>
      </c>
    </row>
    <row r="58" spans="1:10" ht="25.5" customHeight="1" x14ac:dyDescent="0.2">
      <c r="A58" s="88">
        <v>3</v>
      </c>
      <c r="B58" s="107" t="s">
        <v>56</v>
      </c>
      <c r="C58" s="241" t="s">
        <v>57</v>
      </c>
      <c r="D58" s="241"/>
      <c r="E58" s="241"/>
      <c r="F58" s="108">
        <f>'SO 802 1 Pol'!AE72</f>
        <v>0</v>
      </c>
      <c r="G58" s="101">
        <f>'SO 802 1 Pol'!AF72</f>
        <v>0</v>
      </c>
      <c r="H58" s="101">
        <f t="shared" si="1"/>
        <v>0</v>
      </c>
      <c r="I58" s="101">
        <f t="shared" si="2"/>
        <v>0</v>
      </c>
      <c r="J58" s="102" t="str">
        <f t="shared" si="3"/>
        <v/>
      </c>
    </row>
    <row r="59" spans="1:10" ht="25.5" customHeight="1" x14ac:dyDescent="0.2">
      <c r="A59" s="88">
        <v>2</v>
      </c>
      <c r="B59" s="103" t="s">
        <v>76</v>
      </c>
      <c r="C59" s="242" t="s">
        <v>77</v>
      </c>
      <c r="D59" s="242"/>
      <c r="E59" s="242"/>
      <c r="F59" s="104">
        <f>'SO 999 1 Pol'!AE31</f>
        <v>0</v>
      </c>
      <c r="G59" s="105">
        <f>'SO 999 1 Pol'!AF31</f>
        <v>0</v>
      </c>
      <c r="H59" s="105">
        <f t="shared" si="1"/>
        <v>0</v>
      </c>
      <c r="I59" s="105">
        <f t="shared" si="2"/>
        <v>0</v>
      </c>
      <c r="J59" s="106" t="str">
        <f t="shared" si="3"/>
        <v/>
      </c>
    </row>
    <row r="60" spans="1:10" ht="25.5" customHeight="1" x14ac:dyDescent="0.2">
      <c r="A60" s="88">
        <v>3</v>
      </c>
      <c r="B60" s="107" t="s">
        <v>56</v>
      </c>
      <c r="C60" s="241" t="s">
        <v>77</v>
      </c>
      <c r="D60" s="241"/>
      <c r="E60" s="241"/>
      <c r="F60" s="108">
        <f>'SO 999 1 Pol'!AE31</f>
        <v>0</v>
      </c>
      <c r="G60" s="101">
        <f>'SO 999 1 Pol'!AF31</f>
        <v>0</v>
      </c>
      <c r="H60" s="101">
        <f t="shared" si="1"/>
        <v>0</v>
      </c>
      <c r="I60" s="101">
        <f t="shared" si="2"/>
        <v>0</v>
      </c>
      <c r="J60" s="102" t="str">
        <f t="shared" si="3"/>
        <v/>
      </c>
    </row>
    <row r="61" spans="1:10" ht="25.5" customHeight="1" x14ac:dyDescent="0.2">
      <c r="A61" s="88"/>
      <c r="B61" s="245" t="s">
        <v>78</v>
      </c>
      <c r="C61" s="246"/>
      <c r="D61" s="246"/>
      <c r="E61" s="247"/>
      <c r="F61" s="109">
        <f>SUMIF(A39:A60,"=1",F39:F60)</f>
        <v>0</v>
      </c>
      <c r="G61" s="110">
        <f>SUMIF(A39:A60,"=1",G39:G60)</f>
        <v>0</v>
      </c>
      <c r="H61" s="110">
        <f>SUMIF(A39:A60,"=1",H39:H60)</f>
        <v>0</v>
      </c>
      <c r="I61" s="110">
        <f>SUMIF(A39:A60,"=1",I39:I60)</f>
        <v>0</v>
      </c>
      <c r="J61" s="111">
        <f>SUMIF(A39:A60,"=1",J39:J60)</f>
        <v>0</v>
      </c>
    </row>
    <row r="65" spans="1:10" ht="15.75" x14ac:dyDescent="0.25">
      <c r="B65" s="120" t="s">
        <v>80</v>
      </c>
    </row>
    <row r="67" spans="1:10" ht="25.5" customHeight="1" x14ac:dyDescent="0.2">
      <c r="A67" s="122"/>
      <c r="B67" s="125" t="s">
        <v>17</v>
      </c>
      <c r="C67" s="125" t="s">
        <v>5</v>
      </c>
      <c r="D67" s="126"/>
      <c r="E67" s="126"/>
      <c r="F67" s="127" t="s">
        <v>81</v>
      </c>
      <c r="G67" s="127"/>
      <c r="H67" s="127"/>
      <c r="I67" s="127" t="s">
        <v>29</v>
      </c>
      <c r="J67" s="127" t="s">
        <v>0</v>
      </c>
    </row>
    <row r="68" spans="1:10" ht="36.75" customHeight="1" x14ac:dyDescent="0.2">
      <c r="A68" s="123"/>
      <c r="B68" s="128" t="s">
        <v>56</v>
      </c>
      <c r="C68" s="243" t="s">
        <v>82</v>
      </c>
      <c r="D68" s="244"/>
      <c r="E68" s="244"/>
      <c r="F68" s="134" t="s">
        <v>24</v>
      </c>
      <c r="G68" s="135"/>
      <c r="H68" s="135"/>
      <c r="I68" s="135">
        <f>'SO 101 1 Pol'!G8+'SO 102 1 Pol'!G8+'SO 201 1 Pol'!G8+'SO 301 1 Pol'!G8+'SO 302 1 Pol'!G8+'SO 303 1 Pol'!G8+'SO 801 1 Pol'!G8+'SO 802 1 Pol'!G8</f>
        <v>0</v>
      </c>
      <c r="J68" s="132" t="str">
        <f>IF(I89=0,"",I68/I89*100)</f>
        <v/>
      </c>
    </row>
    <row r="69" spans="1:10" ht="36.75" customHeight="1" x14ac:dyDescent="0.2">
      <c r="A69" s="123"/>
      <c r="B69" s="128" t="s">
        <v>83</v>
      </c>
      <c r="C69" s="243" t="s">
        <v>84</v>
      </c>
      <c r="D69" s="244"/>
      <c r="E69" s="244"/>
      <c r="F69" s="134" t="s">
        <v>24</v>
      </c>
      <c r="G69" s="135"/>
      <c r="H69" s="135"/>
      <c r="I69" s="135">
        <f>'SO 101 1 Pol'!G60+'SO 201 1 Pol'!G41+'SO 303 1 Pol'!G34</f>
        <v>0</v>
      </c>
      <c r="J69" s="132" t="str">
        <f>IF(I89=0,"",I69/I89*100)</f>
        <v/>
      </c>
    </row>
    <row r="70" spans="1:10" ht="36.75" customHeight="1" x14ac:dyDescent="0.2">
      <c r="A70" s="123"/>
      <c r="B70" s="128" t="s">
        <v>85</v>
      </c>
      <c r="C70" s="243" t="s">
        <v>86</v>
      </c>
      <c r="D70" s="244"/>
      <c r="E70" s="244"/>
      <c r="F70" s="134" t="s">
        <v>24</v>
      </c>
      <c r="G70" s="135"/>
      <c r="H70" s="135"/>
      <c r="I70" s="135">
        <f>'SO 201 1 Pol'!G58+'SO 303 1 Pol'!G38</f>
        <v>0</v>
      </c>
      <c r="J70" s="132" t="str">
        <f>IF(I89=0,"",I70/I89*100)</f>
        <v/>
      </c>
    </row>
    <row r="71" spans="1:10" ht="36.75" customHeight="1" x14ac:dyDescent="0.2">
      <c r="A71" s="123"/>
      <c r="B71" s="128" t="s">
        <v>87</v>
      </c>
      <c r="C71" s="243" t="s">
        <v>88</v>
      </c>
      <c r="D71" s="244"/>
      <c r="E71" s="244"/>
      <c r="F71" s="134" t="s">
        <v>24</v>
      </c>
      <c r="G71" s="135"/>
      <c r="H71" s="135"/>
      <c r="I71" s="135">
        <f>'SO 101 1 Pol'!G67+'SO 201 1 Pol'!G63+'SO 301 1 Pol'!G90</f>
        <v>0</v>
      </c>
      <c r="J71" s="132" t="str">
        <f>IF(I89=0,"",I71/I89*100)</f>
        <v/>
      </c>
    </row>
    <row r="72" spans="1:10" ht="36.75" customHeight="1" x14ac:dyDescent="0.2">
      <c r="A72" s="123"/>
      <c r="B72" s="128" t="s">
        <v>89</v>
      </c>
      <c r="C72" s="243" t="s">
        <v>90</v>
      </c>
      <c r="D72" s="244"/>
      <c r="E72" s="244"/>
      <c r="F72" s="134" t="s">
        <v>24</v>
      </c>
      <c r="G72" s="135"/>
      <c r="H72" s="135"/>
      <c r="I72" s="135">
        <f>'SO 101 1 Pol'!G71+'SO 102 1 Pol'!G51+'SO 302 1 Pol'!G30+'SO 303 1 Pol'!G42</f>
        <v>0</v>
      </c>
      <c r="J72" s="132" t="str">
        <f>IF(I89=0,"",I72/I89*100)</f>
        <v/>
      </c>
    </row>
    <row r="73" spans="1:10" ht="36.75" customHeight="1" x14ac:dyDescent="0.2">
      <c r="A73" s="123"/>
      <c r="B73" s="128" t="s">
        <v>91</v>
      </c>
      <c r="C73" s="243" t="s">
        <v>92</v>
      </c>
      <c r="D73" s="244"/>
      <c r="E73" s="244"/>
      <c r="F73" s="134" t="s">
        <v>24</v>
      </c>
      <c r="G73" s="135"/>
      <c r="H73" s="135"/>
      <c r="I73" s="135">
        <f>'SO 303 1 Pol'!G50</f>
        <v>0</v>
      </c>
      <c r="J73" s="132" t="str">
        <f>IF(I89=0,"",I73/I89*100)</f>
        <v/>
      </c>
    </row>
    <row r="74" spans="1:10" ht="36.75" customHeight="1" x14ac:dyDescent="0.2">
      <c r="A74" s="123"/>
      <c r="B74" s="128" t="s">
        <v>93</v>
      </c>
      <c r="C74" s="243" t="s">
        <v>94</v>
      </c>
      <c r="D74" s="244"/>
      <c r="E74" s="244"/>
      <c r="F74" s="134" t="s">
        <v>24</v>
      </c>
      <c r="G74" s="135"/>
      <c r="H74" s="135"/>
      <c r="I74" s="135">
        <f>'SO 201 1 Pol'!G67</f>
        <v>0</v>
      </c>
      <c r="J74" s="132" t="str">
        <f>IF(I89=0,"",I74/I89*100)</f>
        <v/>
      </c>
    </row>
    <row r="75" spans="1:10" ht="36.75" customHeight="1" x14ac:dyDescent="0.2">
      <c r="A75" s="123"/>
      <c r="B75" s="128" t="s">
        <v>95</v>
      </c>
      <c r="C75" s="243" t="s">
        <v>96</v>
      </c>
      <c r="D75" s="244"/>
      <c r="E75" s="244"/>
      <c r="F75" s="134" t="s">
        <v>24</v>
      </c>
      <c r="G75" s="135"/>
      <c r="H75" s="135"/>
      <c r="I75" s="135">
        <f>'SO 101 1 Pol'!G104+'SO 201 1 Pol'!G72+'SO 301 1 Pol'!G112+'SO 302 1 Pol'!G42+'SO 303 1 Pol'!G53</f>
        <v>0</v>
      </c>
      <c r="J75" s="132" t="str">
        <f>IF(I89=0,"",I75/I89*100)</f>
        <v/>
      </c>
    </row>
    <row r="76" spans="1:10" ht="36.75" customHeight="1" x14ac:dyDescent="0.2">
      <c r="A76" s="123"/>
      <c r="B76" s="128" t="s">
        <v>97</v>
      </c>
      <c r="C76" s="243" t="s">
        <v>98</v>
      </c>
      <c r="D76" s="244"/>
      <c r="E76" s="244"/>
      <c r="F76" s="134" t="s">
        <v>24</v>
      </c>
      <c r="G76" s="135"/>
      <c r="H76" s="135"/>
      <c r="I76" s="135">
        <f>'SO 101 1 Pol'!G110+'SO 102 1 Pol'!G82+'SO 302 1 Pol'!G69+'SO 303 1 Pol'!G56+'SO 401 1 Pol'!G8</f>
        <v>0</v>
      </c>
      <c r="J76" s="132" t="str">
        <f>IF(I89=0,"",I76/I89*100)</f>
        <v/>
      </c>
    </row>
    <row r="77" spans="1:10" ht="36.75" customHeight="1" x14ac:dyDescent="0.2">
      <c r="A77" s="123"/>
      <c r="B77" s="128" t="s">
        <v>99</v>
      </c>
      <c r="C77" s="243" t="s">
        <v>100</v>
      </c>
      <c r="D77" s="244"/>
      <c r="E77" s="244"/>
      <c r="F77" s="134" t="s">
        <v>24</v>
      </c>
      <c r="G77" s="135"/>
      <c r="H77" s="135"/>
      <c r="I77" s="135">
        <f>'SO 101 1 Pol'!G128</f>
        <v>0</v>
      </c>
      <c r="J77" s="132" t="str">
        <f>IF(I89=0,"",I77/I89*100)</f>
        <v/>
      </c>
    </row>
    <row r="78" spans="1:10" ht="36.75" customHeight="1" x14ac:dyDescent="0.2">
      <c r="A78" s="123"/>
      <c r="B78" s="128" t="s">
        <v>101</v>
      </c>
      <c r="C78" s="243" t="s">
        <v>102</v>
      </c>
      <c r="D78" s="244"/>
      <c r="E78" s="244"/>
      <c r="F78" s="134" t="s">
        <v>24</v>
      </c>
      <c r="G78" s="135"/>
      <c r="H78" s="135"/>
      <c r="I78" s="135">
        <f>'SO 301 1 Pol'!G171+'SO 303 1 Pol'!G60</f>
        <v>0</v>
      </c>
      <c r="J78" s="132" t="str">
        <f>IF(I89=0,"",I78/I89*100)</f>
        <v/>
      </c>
    </row>
    <row r="79" spans="1:10" ht="36.75" customHeight="1" x14ac:dyDescent="0.2">
      <c r="A79" s="123"/>
      <c r="B79" s="128" t="s">
        <v>103</v>
      </c>
      <c r="C79" s="243" t="s">
        <v>104</v>
      </c>
      <c r="D79" s="244"/>
      <c r="E79" s="244"/>
      <c r="F79" s="134" t="s">
        <v>24</v>
      </c>
      <c r="G79" s="135"/>
      <c r="H79" s="135"/>
      <c r="I79" s="135">
        <f>'SO 101 1 Pol'!G132+'SO 102 1 Pol'!G113+'SO 201 1 Pol'!G81+'SO 301 1 Pol'!G179+'SO 302 1 Pol'!G73+'SO 303 1 Pol'!G72+'SO 801 1 Pol'!G33+'SO 802 1 Pol'!G66</f>
        <v>0</v>
      </c>
      <c r="J79" s="132" t="str">
        <f>IF(I89=0,"",I79/I89*100)</f>
        <v/>
      </c>
    </row>
    <row r="80" spans="1:10" ht="36.75" customHeight="1" x14ac:dyDescent="0.2">
      <c r="A80" s="123"/>
      <c r="B80" s="128" t="s">
        <v>105</v>
      </c>
      <c r="C80" s="243" t="s">
        <v>106</v>
      </c>
      <c r="D80" s="244"/>
      <c r="E80" s="244"/>
      <c r="F80" s="134" t="s">
        <v>24</v>
      </c>
      <c r="G80" s="135"/>
      <c r="H80" s="135"/>
      <c r="I80" s="135">
        <f>'SO 401 1 Pol'!G84</f>
        <v>0</v>
      </c>
      <c r="J80" s="132" t="str">
        <f>IF(I89=0,"",I80/I89*100)</f>
        <v/>
      </c>
    </row>
    <row r="81" spans="1:10" ht="36.75" customHeight="1" x14ac:dyDescent="0.2">
      <c r="A81" s="123"/>
      <c r="B81" s="128" t="s">
        <v>107</v>
      </c>
      <c r="C81" s="243" t="s">
        <v>108</v>
      </c>
      <c r="D81" s="244"/>
      <c r="E81" s="244"/>
      <c r="F81" s="134" t="s">
        <v>25</v>
      </c>
      <c r="G81" s="135"/>
      <c r="H81" s="135"/>
      <c r="I81" s="135">
        <f>'SO 201 1 Pol'!G87</f>
        <v>0</v>
      </c>
      <c r="J81" s="132" t="str">
        <f>IF(I89=0,"",I81/I89*100)</f>
        <v/>
      </c>
    </row>
    <row r="82" spans="1:10" ht="36.75" customHeight="1" x14ac:dyDescent="0.2">
      <c r="A82" s="123"/>
      <c r="B82" s="128" t="s">
        <v>109</v>
      </c>
      <c r="C82" s="243" t="s">
        <v>110</v>
      </c>
      <c r="D82" s="244"/>
      <c r="E82" s="244"/>
      <c r="F82" s="134" t="s">
        <v>25</v>
      </c>
      <c r="G82" s="135"/>
      <c r="H82" s="135"/>
      <c r="I82" s="135">
        <f>'SO 201 1 Pol'!G102</f>
        <v>0</v>
      </c>
      <c r="J82" s="132" t="str">
        <f>IF(I89=0,"",I82/I89*100)</f>
        <v/>
      </c>
    </row>
    <row r="83" spans="1:10" ht="36.75" customHeight="1" x14ac:dyDescent="0.2">
      <c r="A83" s="123"/>
      <c r="B83" s="128" t="s">
        <v>111</v>
      </c>
      <c r="C83" s="243" t="s">
        <v>112</v>
      </c>
      <c r="D83" s="244"/>
      <c r="E83" s="244"/>
      <c r="F83" s="134" t="s">
        <v>26</v>
      </c>
      <c r="G83" s="135"/>
      <c r="H83" s="135"/>
      <c r="I83" s="135">
        <f>'SO 401 1 Pol'!G14</f>
        <v>0</v>
      </c>
      <c r="J83" s="132" t="str">
        <f>IF(I89=0,"",I83/I89*100)</f>
        <v/>
      </c>
    </row>
    <row r="84" spans="1:10" ht="36.75" customHeight="1" x14ac:dyDescent="0.2">
      <c r="A84" s="123"/>
      <c r="B84" s="128" t="s">
        <v>113</v>
      </c>
      <c r="C84" s="243" t="s">
        <v>114</v>
      </c>
      <c r="D84" s="244"/>
      <c r="E84" s="244"/>
      <c r="F84" s="134" t="s">
        <v>26</v>
      </c>
      <c r="G84" s="135"/>
      <c r="H84" s="135"/>
      <c r="I84" s="135">
        <f>'SO 401 1 Pol'!G10</f>
        <v>0</v>
      </c>
      <c r="J84" s="132" t="str">
        <f>IF(I89=0,"",I84/I89*100)</f>
        <v/>
      </c>
    </row>
    <row r="85" spans="1:10" ht="36.75" customHeight="1" x14ac:dyDescent="0.2">
      <c r="A85" s="123"/>
      <c r="B85" s="128" t="s">
        <v>115</v>
      </c>
      <c r="C85" s="243" t="s">
        <v>116</v>
      </c>
      <c r="D85" s="244"/>
      <c r="E85" s="244"/>
      <c r="F85" s="134" t="s">
        <v>26</v>
      </c>
      <c r="G85" s="135"/>
      <c r="H85" s="135"/>
      <c r="I85" s="135">
        <f>'SO 401 1 Pol'!G39+'SO 401 1 Pol'!G73</f>
        <v>0</v>
      </c>
      <c r="J85" s="132" t="str">
        <f>IF(I89=0,"",I85/I89*100)</f>
        <v/>
      </c>
    </row>
    <row r="86" spans="1:10" ht="36.75" customHeight="1" x14ac:dyDescent="0.2">
      <c r="A86" s="123"/>
      <c r="B86" s="128" t="s">
        <v>117</v>
      </c>
      <c r="C86" s="243" t="s">
        <v>118</v>
      </c>
      <c r="D86" s="244"/>
      <c r="E86" s="244"/>
      <c r="F86" s="134" t="s">
        <v>119</v>
      </c>
      <c r="G86" s="135"/>
      <c r="H86" s="135"/>
      <c r="I86" s="135">
        <f>'SO 101 1 Pol'!G138+'SO 102 1 Pol'!G119+'SO 301 1 Pol'!G186+'SO 302 1 Pol'!G80+'SO 303 1 Pol'!G79+'SO 401 1 Pol'!G69+'SO 401 1 Pol'!G110</f>
        <v>0</v>
      </c>
      <c r="J86" s="132" t="str">
        <f>IF(I89=0,"",I86/I89*100)</f>
        <v/>
      </c>
    </row>
    <row r="87" spans="1:10" ht="36.75" customHeight="1" x14ac:dyDescent="0.2">
      <c r="A87" s="123"/>
      <c r="B87" s="128" t="s">
        <v>120</v>
      </c>
      <c r="C87" s="243" t="s">
        <v>27</v>
      </c>
      <c r="D87" s="244"/>
      <c r="E87" s="244"/>
      <c r="F87" s="134" t="s">
        <v>120</v>
      </c>
      <c r="G87" s="135"/>
      <c r="H87" s="135"/>
      <c r="I87" s="135">
        <f>'SO 999 1 Pol'!G8</f>
        <v>0</v>
      </c>
      <c r="J87" s="132" t="str">
        <f>IF(I89=0,"",I87/I89*100)</f>
        <v/>
      </c>
    </row>
    <row r="88" spans="1:10" ht="36.75" customHeight="1" x14ac:dyDescent="0.2">
      <c r="A88" s="123"/>
      <c r="B88" s="128" t="s">
        <v>121</v>
      </c>
      <c r="C88" s="243" t="s">
        <v>28</v>
      </c>
      <c r="D88" s="244"/>
      <c r="E88" s="244"/>
      <c r="F88" s="134" t="s">
        <v>121</v>
      </c>
      <c r="G88" s="135"/>
      <c r="H88" s="135"/>
      <c r="I88" s="135">
        <f>'SO 999 1 Pol'!G18</f>
        <v>0</v>
      </c>
      <c r="J88" s="132" t="str">
        <f>IF(I89=0,"",I88/I89*100)</f>
        <v/>
      </c>
    </row>
    <row r="89" spans="1:10" ht="25.5" customHeight="1" x14ac:dyDescent="0.2">
      <c r="A89" s="124"/>
      <c r="B89" s="129" t="s">
        <v>1</v>
      </c>
      <c r="C89" s="130"/>
      <c r="D89" s="131"/>
      <c r="E89" s="131"/>
      <c r="F89" s="136"/>
      <c r="G89" s="137"/>
      <c r="H89" s="137"/>
      <c r="I89" s="137">
        <f>SUM(I68:I88)</f>
        <v>0</v>
      </c>
      <c r="J89" s="133">
        <f>SUM(J68:J88)</f>
        <v>0</v>
      </c>
    </row>
    <row r="90" spans="1:10" x14ac:dyDescent="0.2">
      <c r="F90" s="86"/>
      <c r="G90" s="86"/>
      <c r="H90" s="86"/>
      <c r="I90" s="86"/>
      <c r="J90" s="87"/>
    </row>
    <row r="91" spans="1:10" x14ac:dyDescent="0.2">
      <c r="F91" s="86"/>
      <c r="G91" s="86"/>
      <c r="H91" s="86"/>
      <c r="I91" s="86"/>
      <c r="J91" s="87"/>
    </row>
    <row r="92" spans="1:10" x14ac:dyDescent="0.2">
      <c r="F92" s="86"/>
      <c r="G92" s="86"/>
      <c r="H92" s="86"/>
      <c r="I92" s="86"/>
      <c r="J92" s="87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86">
    <mergeCell ref="C85:E85"/>
    <mergeCell ref="C86:E86"/>
    <mergeCell ref="C87:E87"/>
    <mergeCell ref="C88:E88"/>
    <mergeCell ref="D14:G14"/>
    <mergeCell ref="C80:E80"/>
    <mergeCell ref="C81:E81"/>
    <mergeCell ref="C82:E82"/>
    <mergeCell ref="C83:E83"/>
    <mergeCell ref="C84:E84"/>
    <mergeCell ref="C75:E75"/>
    <mergeCell ref="C76:E76"/>
    <mergeCell ref="C77:E77"/>
    <mergeCell ref="C78:E78"/>
    <mergeCell ref="C79:E79"/>
    <mergeCell ref="C70:E70"/>
    <mergeCell ref="C71:E71"/>
    <mergeCell ref="C72:E72"/>
    <mergeCell ref="C73:E73"/>
    <mergeCell ref="C74:E74"/>
    <mergeCell ref="C59:E59"/>
    <mergeCell ref="C60:E60"/>
    <mergeCell ref="B61:E61"/>
    <mergeCell ref="C68:E68"/>
    <mergeCell ref="C69:E69"/>
    <mergeCell ref="C54:E54"/>
    <mergeCell ref="C55:E55"/>
    <mergeCell ref="C56:E56"/>
    <mergeCell ref="C57:E57"/>
    <mergeCell ref="C58:E58"/>
    <mergeCell ref="C49:E49"/>
    <mergeCell ref="C50:E50"/>
    <mergeCell ref="C51:E51"/>
    <mergeCell ref="C52:E52"/>
    <mergeCell ref="C53:E53"/>
    <mergeCell ref="C44:E44"/>
    <mergeCell ref="C45:E45"/>
    <mergeCell ref="C46:E46"/>
    <mergeCell ref="C47:E47"/>
    <mergeCell ref="C48:E48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9" t="s">
        <v>6</v>
      </c>
      <c r="B1" s="249"/>
      <c r="C1" s="250"/>
      <c r="D1" s="249"/>
      <c r="E1" s="249"/>
      <c r="F1" s="249"/>
      <c r="G1" s="249"/>
    </row>
    <row r="2" spans="1:7" ht="24.95" customHeight="1" x14ac:dyDescent="0.2">
      <c r="A2" s="50" t="s">
        <v>7</v>
      </c>
      <c r="B2" s="49"/>
      <c r="C2" s="251"/>
      <c r="D2" s="251"/>
      <c r="E2" s="251"/>
      <c r="F2" s="251"/>
      <c r="G2" s="252"/>
    </row>
    <row r="3" spans="1:7" ht="24.95" customHeight="1" x14ac:dyDescent="0.2">
      <c r="A3" s="50" t="s">
        <v>8</v>
      </c>
      <c r="B3" s="49"/>
      <c r="C3" s="251"/>
      <c r="D3" s="251"/>
      <c r="E3" s="251"/>
      <c r="F3" s="251"/>
      <c r="G3" s="252"/>
    </row>
    <row r="4" spans="1:7" ht="24.95" customHeight="1" x14ac:dyDescent="0.2">
      <c r="A4" s="50" t="s">
        <v>9</v>
      </c>
      <c r="B4" s="49"/>
      <c r="C4" s="251"/>
      <c r="D4" s="251"/>
      <c r="E4" s="251"/>
      <c r="F4" s="251"/>
      <c r="G4" s="252"/>
    </row>
    <row r="5" spans="1:7" x14ac:dyDescent="0.2">
      <c r="B5" s="4"/>
      <c r="C5" s="5"/>
      <c r="D5" s="6"/>
    </row>
  </sheetData>
  <sheetProtection algorithmName="SHA-512" hashValue="i22aO9i8D7js47ssCiGPUdBlf2/HezYFjLtgv3dPfPP003MB9GhsgMdFOcrJJUUkQeHd0UtEFxTHeBjrIUKKdA==" saltValue="O+gQxoin6BZzmFTNe35nTw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30763-B731-4FCA-AC5F-FED5ABCE986B}">
  <sheetPr>
    <outlinePr summaryBelow="0"/>
  </sheetPr>
  <dimension ref="A1:BH5000"/>
  <sheetViews>
    <sheetView workbookViewId="0">
      <pane ySplit="7" topLeftCell="A35" activePane="bottomLeft" state="frozen"/>
      <selection pane="bottomLeft" activeCell="B56" sqref="B56"/>
    </sheetView>
  </sheetViews>
  <sheetFormatPr defaultRowHeight="12.75" outlineLevelRow="1" x14ac:dyDescent="0.2"/>
  <cols>
    <col min="1" max="1" width="3.42578125" customWidth="1"/>
    <col min="2" max="2" width="12.5703125" style="121" customWidth="1"/>
    <col min="3" max="3" width="63.28515625" style="12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5" t="s">
        <v>122</v>
      </c>
      <c r="B1" s="255"/>
      <c r="C1" s="255"/>
      <c r="D1" s="255"/>
      <c r="E1" s="255"/>
      <c r="F1" s="255"/>
      <c r="G1" s="255"/>
      <c r="AG1" t="s">
        <v>123</v>
      </c>
    </row>
    <row r="2" spans="1:60" ht="24.95" customHeight="1" x14ac:dyDescent="0.2">
      <c r="A2" s="139" t="s">
        <v>7</v>
      </c>
      <c r="B2" s="49" t="s">
        <v>44</v>
      </c>
      <c r="C2" s="256" t="s">
        <v>45</v>
      </c>
      <c r="D2" s="257"/>
      <c r="E2" s="257"/>
      <c r="F2" s="257"/>
      <c r="G2" s="258"/>
      <c r="AG2" t="s">
        <v>124</v>
      </c>
    </row>
    <row r="3" spans="1:60" ht="24.95" customHeight="1" x14ac:dyDescent="0.2">
      <c r="A3" s="139" t="s">
        <v>8</v>
      </c>
      <c r="B3" s="49" t="s">
        <v>54</v>
      </c>
      <c r="C3" s="256" t="s">
        <v>55</v>
      </c>
      <c r="D3" s="257"/>
      <c r="E3" s="257"/>
      <c r="F3" s="257"/>
      <c r="G3" s="258"/>
      <c r="AC3" s="121" t="s">
        <v>124</v>
      </c>
      <c r="AG3" t="s">
        <v>125</v>
      </c>
    </row>
    <row r="4" spans="1:60" ht="24.95" customHeight="1" x14ac:dyDescent="0.2">
      <c r="A4" s="140" t="s">
        <v>9</v>
      </c>
      <c r="B4" s="141" t="s">
        <v>56</v>
      </c>
      <c r="C4" s="259" t="s">
        <v>57</v>
      </c>
      <c r="D4" s="260"/>
      <c r="E4" s="260"/>
      <c r="F4" s="260"/>
      <c r="G4" s="261"/>
      <c r="AG4" t="s">
        <v>126</v>
      </c>
    </row>
    <row r="5" spans="1:60" x14ac:dyDescent="0.2">
      <c r="D5" s="10"/>
    </row>
    <row r="6" spans="1:60" ht="38.25" x14ac:dyDescent="0.2">
      <c r="A6" s="143" t="s">
        <v>127</v>
      </c>
      <c r="B6" s="145" t="s">
        <v>128</v>
      </c>
      <c r="C6" s="145" t="s">
        <v>129</v>
      </c>
      <c r="D6" s="144" t="s">
        <v>130</v>
      </c>
      <c r="E6" s="143" t="s">
        <v>131</v>
      </c>
      <c r="F6" s="142" t="s">
        <v>132</v>
      </c>
      <c r="G6" s="143" t="s">
        <v>29</v>
      </c>
      <c r="H6" s="146" t="s">
        <v>30</v>
      </c>
      <c r="I6" s="146" t="s">
        <v>133</v>
      </c>
      <c r="J6" s="146" t="s">
        <v>31</v>
      </c>
      <c r="K6" s="146" t="s">
        <v>134</v>
      </c>
      <c r="L6" s="146" t="s">
        <v>135</v>
      </c>
      <c r="M6" s="146" t="s">
        <v>136</v>
      </c>
      <c r="N6" s="146" t="s">
        <v>137</v>
      </c>
      <c r="O6" s="146" t="s">
        <v>138</v>
      </c>
      <c r="P6" s="146" t="s">
        <v>139</v>
      </c>
      <c r="Q6" s="146" t="s">
        <v>140</v>
      </c>
      <c r="R6" s="146" t="s">
        <v>141</v>
      </c>
      <c r="S6" s="146" t="s">
        <v>142</v>
      </c>
      <c r="T6" s="146" t="s">
        <v>143</v>
      </c>
      <c r="U6" s="146" t="s">
        <v>144</v>
      </c>
      <c r="V6" s="146" t="s">
        <v>145</v>
      </c>
      <c r="W6" s="146" t="s">
        <v>146</v>
      </c>
      <c r="X6" s="146" t="s">
        <v>147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">
      <c r="A8" s="162" t="s">
        <v>148</v>
      </c>
      <c r="B8" s="163" t="s">
        <v>56</v>
      </c>
      <c r="C8" s="177" t="s">
        <v>82</v>
      </c>
      <c r="D8" s="164"/>
      <c r="E8" s="165"/>
      <c r="F8" s="166"/>
      <c r="G8" s="166">
        <f>SUMIF(AG9:AG59,"&lt;&gt;NOR",G9:G59)</f>
        <v>0</v>
      </c>
      <c r="H8" s="166"/>
      <c r="I8" s="166">
        <f>SUM(I9:I59)</f>
        <v>0</v>
      </c>
      <c r="J8" s="166"/>
      <c r="K8" s="166">
        <f>SUM(K9:K59)</f>
        <v>0</v>
      </c>
      <c r="L8" s="166"/>
      <c r="M8" s="166">
        <f>SUM(M9:M59)</f>
        <v>0</v>
      </c>
      <c r="N8" s="166"/>
      <c r="O8" s="166">
        <f>SUM(O9:O59)</f>
        <v>170.25</v>
      </c>
      <c r="P8" s="166"/>
      <c r="Q8" s="166">
        <f>SUM(Q9:Q59)</f>
        <v>830.33</v>
      </c>
      <c r="R8" s="166"/>
      <c r="S8" s="166"/>
      <c r="T8" s="167"/>
      <c r="U8" s="161"/>
      <c r="V8" s="161">
        <f>SUM(V9:V59)</f>
        <v>440.58</v>
      </c>
      <c r="W8" s="161"/>
      <c r="X8" s="161"/>
      <c r="AG8" t="s">
        <v>149</v>
      </c>
    </row>
    <row r="9" spans="1:60" ht="22.5" outlineLevel="1" x14ac:dyDescent="0.2">
      <c r="A9" s="168">
        <v>1</v>
      </c>
      <c r="B9" s="169" t="s">
        <v>150</v>
      </c>
      <c r="C9" s="178" t="s">
        <v>151</v>
      </c>
      <c r="D9" s="170" t="s">
        <v>152</v>
      </c>
      <c r="E9" s="171">
        <v>458.6</v>
      </c>
      <c r="F9" s="172"/>
      <c r="G9" s="173">
        <f>ROUND(E9*F9,2)</f>
        <v>0</v>
      </c>
      <c r="H9" s="172"/>
      <c r="I9" s="173">
        <f>ROUND(E9*H9,2)</f>
        <v>0</v>
      </c>
      <c r="J9" s="172"/>
      <c r="K9" s="173">
        <f>ROUND(E9*J9,2)</f>
        <v>0</v>
      </c>
      <c r="L9" s="173">
        <v>21</v>
      </c>
      <c r="M9" s="173">
        <f>G9*(1+L9/100)</f>
        <v>0</v>
      </c>
      <c r="N9" s="173">
        <v>0</v>
      </c>
      <c r="O9" s="173">
        <f>ROUND(E9*N9,2)</f>
        <v>0</v>
      </c>
      <c r="P9" s="173">
        <v>0.154</v>
      </c>
      <c r="Q9" s="173">
        <f>ROUND(E9*P9,2)</f>
        <v>70.62</v>
      </c>
      <c r="R9" s="173" t="s">
        <v>153</v>
      </c>
      <c r="S9" s="173" t="s">
        <v>154</v>
      </c>
      <c r="T9" s="174" t="s">
        <v>155</v>
      </c>
      <c r="U9" s="156">
        <v>5.3800000000000001E-2</v>
      </c>
      <c r="V9" s="156">
        <f>ROUND(E9*U9,2)</f>
        <v>24.67</v>
      </c>
      <c r="W9" s="156"/>
      <c r="X9" s="156" t="s">
        <v>156</v>
      </c>
      <c r="Y9" s="147"/>
      <c r="Z9" s="147"/>
      <c r="AA9" s="147"/>
      <c r="AB9" s="147"/>
      <c r="AC9" s="147"/>
      <c r="AD9" s="147"/>
      <c r="AE9" s="147"/>
      <c r="AF9" s="147"/>
      <c r="AG9" s="147" t="s">
        <v>157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 x14ac:dyDescent="0.2">
      <c r="A10" s="154"/>
      <c r="B10" s="155"/>
      <c r="C10" s="179" t="s">
        <v>158</v>
      </c>
      <c r="D10" s="157"/>
      <c r="E10" s="158">
        <v>458.6</v>
      </c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47"/>
      <c r="Z10" s="147"/>
      <c r="AA10" s="147"/>
      <c r="AB10" s="147"/>
      <c r="AC10" s="147"/>
      <c r="AD10" s="147"/>
      <c r="AE10" s="147"/>
      <c r="AF10" s="147"/>
      <c r="AG10" s="147" t="s">
        <v>159</v>
      </c>
      <c r="AH10" s="147">
        <v>0</v>
      </c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ht="22.5" outlineLevel="1" x14ac:dyDescent="0.2">
      <c r="A11" s="168">
        <v>2</v>
      </c>
      <c r="B11" s="169" t="s">
        <v>160</v>
      </c>
      <c r="C11" s="178" t="s">
        <v>161</v>
      </c>
      <c r="D11" s="170" t="s">
        <v>152</v>
      </c>
      <c r="E11" s="171">
        <v>62.4</v>
      </c>
      <c r="F11" s="172"/>
      <c r="G11" s="173">
        <f>ROUND(E11*F11,2)</f>
        <v>0</v>
      </c>
      <c r="H11" s="172"/>
      <c r="I11" s="173">
        <f>ROUND(E11*H11,2)</f>
        <v>0</v>
      </c>
      <c r="J11" s="172"/>
      <c r="K11" s="173">
        <f>ROUND(E11*J11,2)</f>
        <v>0</v>
      </c>
      <c r="L11" s="173">
        <v>21</v>
      </c>
      <c r="M11" s="173">
        <f>G11*(1+L11/100)</f>
        <v>0</v>
      </c>
      <c r="N11" s="173">
        <v>0</v>
      </c>
      <c r="O11" s="173">
        <f>ROUND(E11*N11,2)</f>
        <v>0</v>
      </c>
      <c r="P11" s="173">
        <v>0.17599999999999999</v>
      </c>
      <c r="Q11" s="173">
        <f>ROUND(E11*P11,2)</f>
        <v>10.98</v>
      </c>
      <c r="R11" s="173" t="s">
        <v>153</v>
      </c>
      <c r="S11" s="173" t="s">
        <v>154</v>
      </c>
      <c r="T11" s="174" t="s">
        <v>155</v>
      </c>
      <c r="U11" s="156">
        <v>5.9200000000000003E-2</v>
      </c>
      <c r="V11" s="156">
        <f>ROUND(E11*U11,2)</f>
        <v>3.69</v>
      </c>
      <c r="W11" s="156"/>
      <c r="X11" s="156" t="s">
        <v>156</v>
      </c>
      <c r="Y11" s="147"/>
      <c r="Z11" s="147"/>
      <c r="AA11" s="147"/>
      <c r="AB11" s="147"/>
      <c r="AC11" s="147"/>
      <c r="AD11" s="147"/>
      <c r="AE11" s="147"/>
      <c r="AF11" s="147"/>
      <c r="AG11" s="147" t="s">
        <v>157</v>
      </c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outlineLevel="1" x14ac:dyDescent="0.2">
      <c r="A12" s="154"/>
      <c r="B12" s="155"/>
      <c r="C12" s="179" t="s">
        <v>162</v>
      </c>
      <c r="D12" s="157"/>
      <c r="E12" s="158">
        <v>62.4</v>
      </c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47"/>
      <c r="Z12" s="147"/>
      <c r="AA12" s="147"/>
      <c r="AB12" s="147"/>
      <c r="AC12" s="147"/>
      <c r="AD12" s="147"/>
      <c r="AE12" s="147"/>
      <c r="AF12" s="147"/>
      <c r="AG12" s="147" t="s">
        <v>159</v>
      </c>
      <c r="AH12" s="147">
        <v>0</v>
      </c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ht="22.5" outlineLevel="1" x14ac:dyDescent="0.2">
      <c r="A13" s="168">
        <v>3</v>
      </c>
      <c r="B13" s="169" t="s">
        <v>163</v>
      </c>
      <c r="C13" s="178" t="s">
        <v>164</v>
      </c>
      <c r="D13" s="170" t="s">
        <v>152</v>
      </c>
      <c r="E13" s="171">
        <v>386.9</v>
      </c>
      <c r="F13" s="172"/>
      <c r="G13" s="173">
        <f>ROUND(E13*F13,2)</f>
        <v>0</v>
      </c>
      <c r="H13" s="172"/>
      <c r="I13" s="173">
        <f>ROUND(E13*H13,2)</f>
        <v>0</v>
      </c>
      <c r="J13" s="172"/>
      <c r="K13" s="173">
        <f>ROUND(E13*J13,2)</f>
        <v>0</v>
      </c>
      <c r="L13" s="173">
        <v>21</v>
      </c>
      <c r="M13" s="173">
        <f>G13*(1+L13/100)</f>
        <v>0</v>
      </c>
      <c r="N13" s="173">
        <v>0</v>
      </c>
      <c r="O13" s="173">
        <f>ROUND(E13*N13,2)</f>
        <v>0</v>
      </c>
      <c r="P13" s="173">
        <v>0.19800000000000001</v>
      </c>
      <c r="Q13" s="173">
        <f>ROUND(E13*P13,2)</f>
        <v>76.61</v>
      </c>
      <c r="R13" s="173" t="s">
        <v>153</v>
      </c>
      <c r="S13" s="173" t="s">
        <v>154</v>
      </c>
      <c r="T13" s="174" t="s">
        <v>155</v>
      </c>
      <c r="U13" s="156">
        <v>6.4600000000000005E-2</v>
      </c>
      <c r="V13" s="156">
        <f>ROUND(E13*U13,2)</f>
        <v>24.99</v>
      </c>
      <c r="W13" s="156"/>
      <c r="X13" s="156" t="s">
        <v>156</v>
      </c>
      <c r="Y13" s="147"/>
      <c r="Z13" s="147"/>
      <c r="AA13" s="147"/>
      <c r="AB13" s="147"/>
      <c r="AC13" s="147"/>
      <c r="AD13" s="147"/>
      <c r="AE13" s="147"/>
      <c r="AF13" s="147"/>
      <c r="AG13" s="147" t="s">
        <v>157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 x14ac:dyDescent="0.2">
      <c r="A14" s="154"/>
      <c r="B14" s="155"/>
      <c r="C14" s="179" t="s">
        <v>165</v>
      </c>
      <c r="D14" s="157"/>
      <c r="E14" s="158">
        <v>386.9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47"/>
      <c r="Z14" s="147"/>
      <c r="AA14" s="147"/>
      <c r="AB14" s="147"/>
      <c r="AC14" s="147"/>
      <c r="AD14" s="147"/>
      <c r="AE14" s="147"/>
      <c r="AF14" s="147"/>
      <c r="AG14" s="147" t="s">
        <v>159</v>
      </c>
      <c r="AH14" s="147">
        <v>0</v>
      </c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ht="22.5" outlineLevel="1" x14ac:dyDescent="0.2">
      <c r="A15" s="168">
        <v>4</v>
      </c>
      <c r="B15" s="169" t="s">
        <v>166</v>
      </c>
      <c r="C15" s="178" t="s">
        <v>167</v>
      </c>
      <c r="D15" s="170" t="s">
        <v>152</v>
      </c>
      <c r="E15" s="171">
        <v>48</v>
      </c>
      <c r="F15" s="172"/>
      <c r="G15" s="173">
        <f>ROUND(E15*F15,2)</f>
        <v>0</v>
      </c>
      <c r="H15" s="172"/>
      <c r="I15" s="173">
        <f>ROUND(E15*H15,2)</f>
        <v>0</v>
      </c>
      <c r="J15" s="172"/>
      <c r="K15" s="173">
        <f>ROUND(E15*J15,2)</f>
        <v>0</v>
      </c>
      <c r="L15" s="173">
        <v>21</v>
      </c>
      <c r="M15" s="173">
        <f>G15*(1+L15/100)</f>
        <v>0</v>
      </c>
      <c r="N15" s="173">
        <v>0</v>
      </c>
      <c r="O15" s="173">
        <f>ROUND(E15*N15,2)</f>
        <v>0</v>
      </c>
      <c r="P15" s="173">
        <v>0.51085999999999998</v>
      </c>
      <c r="Q15" s="173">
        <f>ROUND(E15*P15,2)</f>
        <v>24.52</v>
      </c>
      <c r="R15" s="173" t="s">
        <v>153</v>
      </c>
      <c r="S15" s="173" t="s">
        <v>154</v>
      </c>
      <c r="T15" s="174" t="s">
        <v>155</v>
      </c>
      <c r="U15" s="156">
        <v>0.64</v>
      </c>
      <c r="V15" s="156">
        <f>ROUND(E15*U15,2)</f>
        <v>30.72</v>
      </c>
      <c r="W15" s="156"/>
      <c r="X15" s="156" t="s">
        <v>156</v>
      </c>
      <c r="Y15" s="147"/>
      <c r="Z15" s="147"/>
      <c r="AA15" s="147"/>
      <c r="AB15" s="147"/>
      <c r="AC15" s="147"/>
      <c r="AD15" s="147"/>
      <c r="AE15" s="147"/>
      <c r="AF15" s="147"/>
      <c r="AG15" s="147" t="s">
        <v>157</v>
      </c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outlineLevel="1" x14ac:dyDescent="0.2">
      <c r="A16" s="154"/>
      <c r="B16" s="155"/>
      <c r="C16" s="179" t="s">
        <v>168</v>
      </c>
      <c r="D16" s="157"/>
      <c r="E16" s="158">
        <v>48</v>
      </c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47"/>
      <c r="Z16" s="147"/>
      <c r="AA16" s="147"/>
      <c r="AB16" s="147"/>
      <c r="AC16" s="147"/>
      <c r="AD16" s="147"/>
      <c r="AE16" s="147"/>
      <c r="AF16" s="147"/>
      <c r="AG16" s="147" t="s">
        <v>159</v>
      </c>
      <c r="AH16" s="147">
        <v>0</v>
      </c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ht="22.5" outlineLevel="1" x14ac:dyDescent="0.2">
      <c r="A17" s="168">
        <v>5</v>
      </c>
      <c r="B17" s="169" t="s">
        <v>169</v>
      </c>
      <c r="C17" s="178" t="s">
        <v>170</v>
      </c>
      <c r="D17" s="170" t="s">
        <v>152</v>
      </c>
      <c r="E17" s="171">
        <v>322.5</v>
      </c>
      <c r="F17" s="172"/>
      <c r="G17" s="173">
        <f>ROUND(E17*F17,2)</f>
        <v>0</v>
      </c>
      <c r="H17" s="172"/>
      <c r="I17" s="173">
        <f>ROUND(E17*H17,2)</f>
        <v>0</v>
      </c>
      <c r="J17" s="172"/>
      <c r="K17" s="173">
        <f>ROUND(E17*J17,2)</f>
        <v>0</v>
      </c>
      <c r="L17" s="173">
        <v>21</v>
      </c>
      <c r="M17" s="173">
        <f>G17*(1+L17/100)</f>
        <v>0</v>
      </c>
      <c r="N17" s="173">
        <v>0</v>
      </c>
      <c r="O17" s="173">
        <f>ROUND(E17*N17,2)</f>
        <v>0</v>
      </c>
      <c r="P17" s="173">
        <v>0.51085999999999998</v>
      </c>
      <c r="Q17" s="173">
        <f>ROUND(E17*P17,2)</f>
        <v>164.75</v>
      </c>
      <c r="R17" s="173" t="s">
        <v>153</v>
      </c>
      <c r="S17" s="173" t="s">
        <v>154</v>
      </c>
      <c r="T17" s="174" t="s">
        <v>155</v>
      </c>
      <c r="U17" s="156">
        <v>2.1999999999999999E-2</v>
      </c>
      <c r="V17" s="156">
        <f>ROUND(E17*U17,2)</f>
        <v>7.1</v>
      </c>
      <c r="W17" s="156"/>
      <c r="X17" s="156" t="s">
        <v>156</v>
      </c>
      <c r="Y17" s="147"/>
      <c r="Z17" s="147"/>
      <c r="AA17" s="147"/>
      <c r="AB17" s="147"/>
      <c r="AC17" s="147"/>
      <c r="AD17" s="147"/>
      <c r="AE17" s="147"/>
      <c r="AF17" s="147"/>
      <c r="AG17" s="147" t="s">
        <v>157</v>
      </c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outlineLevel="1" x14ac:dyDescent="0.2">
      <c r="A18" s="154"/>
      <c r="B18" s="155"/>
      <c r="C18" s="179" t="s">
        <v>171</v>
      </c>
      <c r="D18" s="157"/>
      <c r="E18" s="158">
        <v>322.5</v>
      </c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47"/>
      <c r="Z18" s="147"/>
      <c r="AA18" s="147"/>
      <c r="AB18" s="147"/>
      <c r="AC18" s="147"/>
      <c r="AD18" s="147"/>
      <c r="AE18" s="147"/>
      <c r="AF18" s="147"/>
      <c r="AG18" s="147" t="s">
        <v>159</v>
      </c>
      <c r="AH18" s="147">
        <v>0</v>
      </c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ht="22.5" outlineLevel="1" x14ac:dyDescent="0.2">
      <c r="A19" s="168">
        <v>6</v>
      </c>
      <c r="B19" s="169" t="s">
        <v>172</v>
      </c>
      <c r="C19" s="178" t="s">
        <v>173</v>
      </c>
      <c r="D19" s="170" t="s">
        <v>152</v>
      </c>
      <c r="E19" s="171">
        <v>76.8</v>
      </c>
      <c r="F19" s="172"/>
      <c r="G19" s="173">
        <f>ROUND(E19*F19,2)</f>
        <v>0</v>
      </c>
      <c r="H19" s="172"/>
      <c r="I19" s="173">
        <f>ROUND(E19*H19,2)</f>
        <v>0</v>
      </c>
      <c r="J19" s="172"/>
      <c r="K19" s="173">
        <f>ROUND(E19*J19,2)</f>
        <v>0</v>
      </c>
      <c r="L19" s="173">
        <v>21</v>
      </c>
      <c r="M19" s="173">
        <f>G19*(1+L19/100)</f>
        <v>0</v>
      </c>
      <c r="N19" s="173">
        <v>0</v>
      </c>
      <c r="O19" s="173">
        <f>ROUND(E19*N19,2)</f>
        <v>0</v>
      </c>
      <c r="P19" s="173">
        <v>0.22</v>
      </c>
      <c r="Q19" s="173">
        <f>ROUND(E19*P19,2)</f>
        <v>16.899999999999999</v>
      </c>
      <c r="R19" s="173" t="s">
        <v>153</v>
      </c>
      <c r="S19" s="173" t="s">
        <v>154</v>
      </c>
      <c r="T19" s="174" t="s">
        <v>155</v>
      </c>
      <c r="U19" s="156">
        <v>0.12</v>
      </c>
      <c r="V19" s="156">
        <f>ROUND(E19*U19,2)</f>
        <v>9.2200000000000006</v>
      </c>
      <c r="W19" s="156"/>
      <c r="X19" s="156" t="s">
        <v>156</v>
      </c>
      <c r="Y19" s="147"/>
      <c r="Z19" s="147"/>
      <c r="AA19" s="147"/>
      <c r="AB19" s="147"/>
      <c r="AC19" s="147"/>
      <c r="AD19" s="147"/>
      <c r="AE19" s="147"/>
      <c r="AF19" s="147"/>
      <c r="AG19" s="147" t="s">
        <v>157</v>
      </c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ht="22.5" outlineLevel="1" x14ac:dyDescent="0.2">
      <c r="A20" s="154"/>
      <c r="B20" s="155"/>
      <c r="C20" s="253" t="s">
        <v>174</v>
      </c>
      <c r="D20" s="254"/>
      <c r="E20" s="254"/>
      <c r="F20" s="254"/>
      <c r="G20" s="254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47"/>
      <c r="Z20" s="147"/>
      <c r="AA20" s="147"/>
      <c r="AB20" s="147"/>
      <c r="AC20" s="147"/>
      <c r="AD20" s="147"/>
      <c r="AE20" s="147"/>
      <c r="AF20" s="147"/>
      <c r="AG20" s="147" t="s">
        <v>175</v>
      </c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75" t="str">
        <f>C20</f>
        <v>s naložením na dopravní prostředek, očištění povrchu od frézované plochy, opotřebování frézovacích nástrojů (nožů, upínacích kroužků, držáků) nutné ruční odstranění (vybourání) živičného krytu kolem překážek,</v>
      </c>
      <c r="BB20" s="147"/>
      <c r="BC20" s="147"/>
      <c r="BD20" s="147"/>
      <c r="BE20" s="147"/>
      <c r="BF20" s="147"/>
      <c r="BG20" s="147"/>
      <c r="BH20" s="147"/>
    </row>
    <row r="21" spans="1:60" outlineLevel="1" x14ac:dyDescent="0.2">
      <c r="A21" s="154"/>
      <c r="B21" s="155"/>
      <c r="C21" s="179" t="s">
        <v>176</v>
      </c>
      <c r="D21" s="157"/>
      <c r="E21" s="158">
        <v>76.8</v>
      </c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47"/>
      <c r="Z21" s="147"/>
      <c r="AA21" s="147"/>
      <c r="AB21" s="147"/>
      <c r="AC21" s="147"/>
      <c r="AD21" s="147"/>
      <c r="AE21" s="147"/>
      <c r="AF21" s="147"/>
      <c r="AG21" s="147" t="s">
        <v>159</v>
      </c>
      <c r="AH21" s="147">
        <v>0</v>
      </c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ht="33.75" outlineLevel="1" x14ac:dyDescent="0.2">
      <c r="A22" s="168">
        <v>7</v>
      </c>
      <c r="B22" s="169" t="s">
        <v>177</v>
      </c>
      <c r="C22" s="178" t="s">
        <v>178</v>
      </c>
      <c r="D22" s="170" t="s">
        <v>152</v>
      </c>
      <c r="E22" s="171">
        <v>1834.4</v>
      </c>
      <c r="F22" s="172"/>
      <c r="G22" s="173">
        <f>ROUND(E22*F22,2)</f>
        <v>0</v>
      </c>
      <c r="H22" s="172"/>
      <c r="I22" s="173">
        <f>ROUND(E22*H22,2)</f>
        <v>0</v>
      </c>
      <c r="J22" s="172"/>
      <c r="K22" s="173">
        <f>ROUND(E22*J22,2)</f>
        <v>0</v>
      </c>
      <c r="L22" s="173">
        <v>21</v>
      </c>
      <c r="M22" s="173">
        <f>G22*(1+L22/100)</f>
        <v>0</v>
      </c>
      <c r="N22" s="173">
        <v>0</v>
      </c>
      <c r="O22" s="173">
        <f>ROUND(E22*N22,2)</f>
        <v>0</v>
      </c>
      <c r="P22" s="173">
        <v>0.22</v>
      </c>
      <c r="Q22" s="173">
        <f>ROUND(E22*P22,2)</f>
        <v>403.57</v>
      </c>
      <c r="R22" s="173" t="s">
        <v>153</v>
      </c>
      <c r="S22" s="173" t="s">
        <v>154</v>
      </c>
      <c r="T22" s="174" t="s">
        <v>155</v>
      </c>
      <c r="U22" s="156">
        <v>7.0499999999999993E-2</v>
      </c>
      <c r="V22" s="156">
        <f>ROUND(E22*U22,2)</f>
        <v>129.33000000000001</v>
      </c>
      <c r="W22" s="156"/>
      <c r="X22" s="156" t="s">
        <v>156</v>
      </c>
      <c r="Y22" s="147"/>
      <c r="Z22" s="147"/>
      <c r="AA22" s="147"/>
      <c r="AB22" s="147"/>
      <c r="AC22" s="147"/>
      <c r="AD22" s="147"/>
      <c r="AE22" s="147"/>
      <c r="AF22" s="147"/>
      <c r="AG22" s="147" t="s">
        <v>157</v>
      </c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ht="22.5" outlineLevel="1" x14ac:dyDescent="0.2">
      <c r="A23" s="154"/>
      <c r="B23" s="155"/>
      <c r="C23" s="253" t="s">
        <v>174</v>
      </c>
      <c r="D23" s="254"/>
      <c r="E23" s="254"/>
      <c r="F23" s="254"/>
      <c r="G23" s="254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47"/>
      <c r="Z23" s="147"/>
      <c r="AA23" s="147"/>
      <c r="AB23" s="147"/>
      <c r="AC23" s="147"/>
      <c r="AD23" s="147"/>
      <c r="AE23" s="147"/>
      <c r="AF23" s="147"/>
      <c r="AG23" s="147" t="s">
        <v>175</v>
      </c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75" t="str">
        <f>C23</f>
        <v>s naložením na dopravní prostředek, očištění povrchu od frézované plochy, opotřebování frézovacích nástrojů (nožů, upínacích kroužků, držáků) nutné ruční odstranění (vybourání) živičného krytu kolem překážek,</v>
      </c>
      <c r="BB23" s="147"/>
      <c r="BC23" s="147"/>
      <c r="BD23" s="147"/>
      <c r="BE23" s="147"/>
      <c r="BF23" s="147"/>
      <c r="BG23" s="147"/>
      <c r="BH23" s="147"/>
    </row>
    <row r="24" spans="1:60" outlineLevel="1" x14ac:dyDescent="0.2">
      <c r="A24" s="154"/>
      <c r="B24" s="155"/>
      <c r="C24" s="179" t="s">
        <v>179</v>
      </c>
      <c r="D24" s="157"/>
      <c r="E24" s="158">
        <v>1834.4</v>
      </c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47"/>
      <c r="Z24" s="147"/>
      <c r="AA24" s="147"/>
      <c r="AB24" s="147"/>
      <c r="AC24" s="147"/>
      <c r="AD24" s="147"/>
      <c r="AE24" s="147"/>
      <c r="AF24" s="147"/>
      <c r="AG24" s="147" t="s">
        <v>159</v>
      </c>
      <c r="AH24" s="147">
        <v>0</v>
      </c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outlineLevel="1" x14ac:dyDescent="0.2">
      <c r="A25" s="168">
        <v>8</v>
      </c>
      <c r="B25" s="169" t="s">
        <v>180</v>
      </c>
      <c r="C25" s="178" t="s">
        <v>181</v>
      </c>
      <c r="D25" s="170" t="s">
        <v>182</v>
      </c>
      <c r="E25" s="171">
        <v>35.744999999999997</v>
      </c>
      <c r="F25" s="172"/>
      <c r="G25" s="173">
        <f>ROUND(E25*F25,2)</f>
        <v>0</v>
      </c>
      <c r="H25" s="172"/>
      <c r="I25" s="173">
        <f>ROUND(E25*H25,2)</f>
        <v>0</v>
      </c>
      <c r="J25" s="172"/>
      <c r="K25" s="173">
        <f>ROUND(E25*J25,2)</f>
        <v>0</v>
      </c>
      <c r="L25" s="173">
        <v>21</v>
      </c>
      <c r="M25" s="173">
        <f>G25*(1+L25/100)</f>
        <v>0</v>
      </c>
      <c r="N25" s="173">
        <v>0</v>
      </c>
      <c r="O25" s="173">
        <f>ROUND(E25*N25,2)</f>
        <v>0</v>
      </c>
      <c r="P25" s="173">
        <v>1.3</v>
      </c>
      <c r="Q25" s="173">
        <f>ROUND(E25*P25,2)</f>
        <v>46.47</v>
      </c>
      <c r="R25" s="173" t="s">
        <v>183</v>
      </c>
      <c r="S25" s="173" t="s">
        <v>154</v>
      </c>
      <c r="T25" s="174" t="s">
        <v>155</v>
      </c>
      <c r="U25" s="156">
        <v>0.51</v>
      </c>
      <c r="V25" s="156">
        <f>ROUND(E25*U25,2)</f>
        <v>18.23</v>
      </c>
      <c r="W25" s="156"/>
      <c r="X25" s="156" t="s">
        <v>156</v>
      </c>
      <c r="Y25" s="147"/>
      <c r="Z25" s="147"/>
      <c r="AA25" s="147"/>
      <c r="AB25" s="147"/>
      <c r="AC25" s="147"/>
      <c r="AD25" s="147"/>
      <c r="AE25" s="147"/>
      <c r="AF25" s="147"/>
      <c r="AG25" s="147" t="s">
        <v>157</v>
      </c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outlineLevel="1" x14ac:dyDescent="0.2">
      <c r="A26" s="154"/>
      <c r="B26" s="155"/>
      <c r="C26" s="253" t="s">
        <v>184</v>
      </c>
      <c r="D26" s="254"/>
      <c r="E26" s="254"/>
      <c r="F26" s="254"/>
      <c r="G26" s="254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47"/>
      <c r="Z26" s="147"/>
      <c r="AA26" s="147"/>
      <c r="AB26" s="147"/>
      <c r="AC26" s="147"/>
      <c r="AD26" s="147"/>
      <c r="AE26" s="147"/>
      <c r="AF26" s="147"/>
      <c r="AG26" s="147" t="s">
        <v>175</v>
      </c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1" x14ac:dyDescent="0.2">
      <c r="A27" s="154"/>
      <c r="B27" s="155"/>
      <c r="C27" s="179" t="s">
        <v>185</v>
      </c>
      <c r="D27" s="157"/>
      <c r="E27" s="158">
        <v>29.024999999999999</v>
      </c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47"/>
      <c r="Z27" s="147"/>
      <c r="AA27" s="147"/>
      <c r="AB27" s="147"/>
      <c r="AC27" s="147"/>
      <c r="AD27" s="147"/>
      <c r="AE27" s="147"/>
      <c r="AF27" s="147"/>
      <c r="AG27" s="147" t="s">
        <v>159</v>
      </c>
      <c r="AH27" s="147">
        <v>0</v>
      </c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outlineLevel="1" x14ac:dyDescent="0.2">
      <c r="A28" s="154"/>
      <c r="B28" s="155"/>
      <c r="C28" s="179" t="s">
        <v>186</v>
      </c>
      <c r="D28" s="157"/>
      <c r="E28" s="158">
        <v>6.72</v>
      </c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47"/>
      <c r="Z28" s="147"/>
      <c r="AA28" s="147"/>
      <c r="AB28" s="147"/>
      <c r="AC28" s="147"/>
      <c r="AD28" s="147"/>
      <c r="AE28" s="147"/>
      <c r="AF28" s="147"/>
      <c r="AG28" s="147" t="s">
        <v>159</v>
      </c>
      <c r="AH28" s="147">
        <v>0</v>
      </c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outlineLevel="1" x14ac:dyDescent="0.2">
      <c r="A29" s="168">
        <v>9</v>
      </c>
      <c r="B29" s="169" t="s">
        <v>187</v>
      </c>
      <c r="C29" s="178" t="s">
        <v>188</v>
      </c>
      <c r="D29" s="170" t="s">
        <v>189</v>
      </c>
      <c r="E29" s="171">
        <v>39</v>
      </c>
      <c r="F29" s="172"/>
      <c r="G29" s="173">
        <f>ROUND(E29*F29,2)</f>
        <v>0</v>
      </c>
      <c r="H29" s="172"/>
      <c r="I29" s="173">
        <f>ROUND(E29*H29,2)</f>
        <v>0</v>
      </c>
      <c r="J29" s="172"/>
      <c r="K29" s="173">
        <f>ROUND(E29*J29,2)</f>
        <v>0</v>
      </c>
      <c r="L29" s="173">
        <v>21</v>
      </c>
      <c r="M29" s="173">
        <f>G29*(1+L29/100)</f>
        <v>0</v>
      </c>
      <c r="N29" s="173">
        <v>0</v>
      </c>
      <c r="O29" s="173">
        <f>ROUND(E29*N29,2)</f>
        <v>0</v>
      </c>
      <c r="P29" s="173">
        <v>0.40799999999999997</v>
      </c>
      <c r="Q29" s="173">
        <f>ROUND(E29*P29,2)</f>
        <v>15.91</v>
      </c>
      <c r="R29" s="173" t="s">
        <v>190</v>
      </c>
      <c r="S29" s="173" t="s">
        <v>154</v>
      </c>
      <c r="T29" s="174" t="s">
        <v>155</v>
      </c>
      <c r="U29" s="156">
        <v>0.54</v>
      </c>
      <c r="V29" s="156">
        <f>ROUND(E29*U29,2)</f>
        <v>21.06</v>
      </c>
      <c r="W29" s="156"/>
      <c r="X29" s="156" t="s">
        <v>156</v>
      </c>
      <c r="Y29" s="147"/>
      <c r="Z29" s="147"/>
      <c r="AA29" s="147"/>
      <c r="AB29" s="147"/>
      <c r="AC29" s="147"/>
      <c r="AD29" s="147"/>
      <c r="AE29" s="147"/>
      <c r="AF29" s="147"/>
      <c r="AG29" s="147" t="s">
        <v>157</v>
      </c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1" x14ac:dyDescent="0.2">
      <c r="A30" s="154"/>
      <c r="B30" s="155"/>
      <c r="C30" s="253" t="s">
        <v>191</v>
      </c>
      <c r="D30" s="254"/>
      <c r="E30" s="254"/>
      <c r="F30" s="254"/>
      <c r="G30" s="254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47"/>
      <c r="Z30" s="147"/>
      <c r="AA30" s="147"/>
      <c r="AB30" s="147"/>
      <c r="AC30" s="147"/>
      <c r="AD30" s="147"/>
      <c r="AE30" s="147"/>
      <c r="AF30" s="147"/>
      <c r="AG30" s="147" t="s">
        <v>175</v>
      </c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outlineLevel="1" x14ac:dyDescent="0.2">
      <c r="A31" s="154"/>
      <c r="B31" s="155"/>
      <c r="C31" s="179" t="s">
        <v>192</v>
      </c>
      <c r="D31" s="157"/>
      <c r="E31" s="158">
        <v>39</v>
      </c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47"/>
      <c r="Z31" s="147"/>
      <c r="AA31" s="147"/>
      <c r="AB31" s="147"/>
      <c r="AC31" s="147"/>
      <c r="AD31" s="147"/>
      <c r="AE31" s="147"/>
      <c r="AF31" s="147"/>
      <c r="AG31" s="147" t="s">
        <v>159</v>
      </c>
      <c r="AH31" s="147">
        <v>0</v>
      </c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ht="22.5" outlineLevel="1" x14ac:dyDescent="0.2">
      <c r="A32" s="168">
        <v>10</v>
      </c>
      <c r="B32" s="169" t="s">
        <v>193</v>
      </c>
      <c r="C32" s="178" t="s">
        <v>194</v>
      </c>
      <c r="D32" s="170" t="s">
        <v>182</v>
      </c>
      <c r="E32" s="171">
        <v>65.400000000000006</v>
      </c>
      <c r="F32" s="172"/>
      <c r="G32" s="173">
        <f>ROUND(E32*F32,2)</f>
        <v>0</v>
      </c>
      <c r="H32" s="172"/>
      <c r="I32" s="173">
        <f>ROUND(E32*H32,2)</f>
        <v>0</v>
      </c>
      <c r="J32" s="172"/>
      <c r="K32" s="173">
        <f>ROUND(E32*J32,2)</f>
        <v>0</v>
      </c>
      <c r="L32" s="173">
        <v>21</v>
      </c>
      <c r="M32" s="173">
        <f>G32*(1+L32/100)</f>
        <v>0</v>
      </c>
      <c r="N32" s="173">
        <v>0</v>
      </c>
      <c r="O32" s="173">
        <f>ROUND(E32*N32,2)</f>
        <v>0</v>
      </c>
      <c r="P32" s="173">
        <v>0</v>
      </c>
      <c r="Q32" s="173">
        <f>ROUND(E32*P32,2)</f>
        <v>0</v>
      </c>
      <c r="R32" s="173" t="s">
        <v>195</v>
      </c>
      <c r="S32" s="173" t="s">
        <v>154</v>
      </c>
      <c r="T32" s="174" t="s">
        <v>155</v>
      </c>
      <c r="U32" s="156">
        <v>0.20399999999999999</v>
      </c>
      <c r="V32" s="156">
        <f>ROUND(E32*U32,2)</f>
        <v>13.34</v>
      </c>
      <c r="W32" s="156"/>
      <c r="X32" s="156" t="s">
        <v>156</v>
      </c>
      <c r="Y32" s="147"/>
      <c r="Z32" s="147"/>
      <c r="AA32" s="147"/>
      <c r="AB32" s="147"/>
      <c r="AC32" s="147"/>
      <c r="AD32" s="147"/>
      <c r="AE32" s="147"/>
      <c r="AF32" s="147"/>
      <c r="AG32" s="147" t="s">
        <v>157</v>
      </c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outlineLevel="1" x14ac:dyDescent="0.2">
      <c r="A33" s="154"/>
      <c r="B33" s="155"/>
      <c r="C33" s="253" t="s">
        <v>196</v>
      </c>
      <c r="D33" s="254"/>
      <c r="E33" s="254"/>
      <c r="F33" s="254"/>
      <c r="G33" s="254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47"/>
      <c r="Z33" s="147"/>
      <c r="AA33" s="147"/>
      <c r="AB33" s="147"/>
      <c r="AC33" s="147"/>
      <c r="AD33" s="147"/>
      <c r="AE33" s="147"/>
      <c r="AF33" s="147"/>
      <c r="AG33" s="147" t="s">
        <v>175</v>
      </c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outlineLevel="1" x14ac:dyDescent="0.2">
      <c r="A34" s="154"/>
      <c r="B34" s="155"/>
      <c r="C34" s="179" t="s">
        <v>197</v>
      </c>
      <c r="D34" s="157"/>
      <c r="E34" s="158">
        <v>65.400000000000006</v>
      </c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47"/>
      <c r="Z34" s="147"/>
      <c r="AA34" s="147"/>
      <c r="AB34" s="147"/>
      <c r="AC34" s="147"/>
      <c r="AD34" s="147"/>
      <c r="AE34" s="147"/>
      <c r="AF34" s="147"/>
      <c r="AG34" s="147" t="s">
        <v>159</v>
      </c>
      <c r="AH34" s="147">
        <v>0</v>
      </c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outlineLevel="1" x14ac:dyDescent="0.2">
      <c r="A35" s="168">
        <v>11</v>
      </c>
      <c r="B35" s="169" t="s">
        <v>198</v>
      </c>
      <c r="C35" s="178" t="s">
        <v>199</v>
      </c>
      <c r="D35" s="170" t="s">
        <v>182</v>
      </c>
      <c r="E35" s="171">
        <v>103.2</v>
      </c>
      <c r="F35" s="172"/>
      <c r="G35" s="173">
        <f>ROUND(E35*F35,2)</f>
        <v>0</v>
      </c>
      <c r="H35" s="172"/>
      <c r="I35" s="173">
        <f>ROUND(E35*H35,2)</f>
        <v>0</v>
      </c>
      <c r="J35" s="172"/>
      <c r="K35" s="173">
        <f>ROUND(E35*J35,2)</f>
        <v>0</v>
      </c>
      <c r="L35" s="173">
        <v>21</v>
      </c>
      <c r="M35" s="173">
        <f>G35*(1+L35/100)</f>
        <v>0</v>
      </c>
      <c r="N35" s="173">
        <v>0</v>
      </c>
      <c r="O35" s="173">
        <f>ROUND(E35*N35,2)</f>
        <v>0</v>
      </c>
      <c r="P35" s="173">
        <v>0</v>
      </c>
      <c r="Q35" s="173">
        <f>ROUND(E35*P35,2)</f>
        <v>0</v>
      </c>
      <c r="R35" s="173" t="s">
        <v>195</v>
      </c>
      <c r="S35" s="173" t="s">
        <v>154</v>
      </c>
      <c r="T35" s="174" t="s">
        <v>155</v>
      </c>
      <c r="U35" s="156">
        <v>0.2</v>
      </c>
      <c r="V35" s="156">
        <f>ROUND(E35*U35,2)</f>
        <v>20.64</v>
      </c>
      <c r="W35" s="156"/>
      <c r="X35" s="156" t="s">
        <v>156</v>
      </c>
      <c r="Y35" s="147"/>
      <c r="Z35" s="147"/>
      <c r="AA35" s="147"/>
      <c r="AB35" s="147"/>
      <c r="AC35" s="147"/>
      <c r="AD35" s="147"/>
      <c r="AE35" s="147"/>
      <c r="AF35" s="147"/>
      <c r="AG35" s="147" t="s">
        <v>157</v>
      </c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ht="22.5" outlineLevel="1" x14ac:dyDescent="0.2">
      <c r="A36" s="154"/>
      <c r="B36" s="155"/>
      <c r="C36" s="253" t="s">
        <v>200</v>
      </c>
      <c r="D36" s="254"/>
      <c r="E36" s="254"/>
      <c r="F36" s="254"/>
      <c r="G36" s="254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47"/>
      <c r="Z36" s="147"/>
      <c r="AA36" s="147"/>
      <c r="AB36" s="147"/>
      <c r="AC36" s="147"/>
      <c r="AD36" s="147"/>
      <c r="AE36" s="147"/>
      <c r="AF36" s="147"/>
      <c r="AG36" s="147" t="s">
        <v>175</v>
      </c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75" t="str">
        <f>C36</f>
        <v>zapažených i nezapažených s urovnáním dna do předepsaného profilu a spádu, s přehozením výkopku na přilehlém terénu na vzdálenost do 3 m od podélné osy rýhy nebo s naložením výkopku na dopravní prostředek.</v>
      </c>
      <c r="BB36" s="147"/>
      <c r="BC36" s="147"/>
      <c r="BD36" s="147"/>
      <c r="BE36" s="147"/>
      <c r="BF36" s="147"/>
      <c r="BG36" s="147"/>
      <c r="BH36" s="147"/>
    </row>
    <row r="37" spans="1:60" outlineLevel="1" x14ac:dyDescent="0.2">
      <c r="A37" s="154"/>
      <c r="B37" s="155"/>
      <c r="C37" s="179" t="s">
        <v>201</v>
      </c>
      <c r="D37" s="157"/>
      <c r="E37" s="158">
        <v>103.2</v>
      </c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47"/>
      <c r="Z37" s="147"/>
      <c r="AA37" s="147"/>
      <c r="AB37" s="147"/>
      <c r="AC37" s="147"/>
      <c r="AD37" s="147"/>
      <c r="AE37" s="147"/>
      <c r="AF37" s="147"/>
      <c r="AG37" s="147" t="s">
        <v>159</v>
      </c>
      <c r="AH37" s="147">
        <v>0</v>
      </c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outlineLevel="1" x14ac:dyDescent="0.2">
      <c r="A38" s="168">
        <v>12</v>
      </c>
      <c r="B38" s="169" t="s">
        <v>202</v>
      </c>
      <c r="C38" s="178" t="s">
        <v>203</v>
      </c>
      <c r="D38" s="170" t="s">
        <v>182</v>
      </c>
      <c r="E38" s="171">
        <v>65.400000000000006</v>
      </c>
      <c r="F38" s="172"/>
      <c r="G38" s="173">
        <f>ROUND(E38*F38,2)</f>
        <v>0</v>
      </c>
      <c r="H38" s="172"/>
      <c r="I38" s="173">
        <f>ROUND(E38*H38,2)</f>
        <v>0</v>
      </c>
      <c r="J38" s="172"/>
      <c r="K38" s="173">
        <f>ROUND(E38*J38,2)</f>
        <v>0</v>
      </c>
      <c r="L38" s="173">
        <v>21</v>
      </c>
      <c r="M38" s="173">
        <f>G38*(1+L38/100)</f>
        <v>0</v>
      </c>
      <c r="N38" s="173">
        <v>0</v>
      </c>
      <c r="O38" s="173">
        <f>ROUND(E38*N38,2)</f>
        <v>0</v>
      </c>
      <c r="P38" s="173">
        <v>0</v>
      </c>
      <c r="Q38" s="173">
        <f>ROUND(E38*P38,2)</f>
        <v>0</v>
      </c>
      <c r="R38" s="173" t="s">
        <v>195</v>
      </c>
      <c r="S38" s="173" t="s">
        <v>154</v>
      </c>
      <c r="T38" s="174" t="s">
        <v>155</v>
      </c>
      <c r="U38" s="156">
        <v>1.0999999999999999E-2</v>
      </c>
      <c r="V38" s="156">
        <f>ROUND(E38*U38,2)</f>
        <v>0.72</v>
      </c>
      <c r="W38" s="156"/>
      <c r="X38" s="156" t="s">
        <v>156</v>
      </c>
      <c r="Y38" s="147"/>
      <c r="Z38" s="147"/>
      <c r="AA38" s="147"/>
      <c r="AB38" s="147"/>
      <c r="AC38" s="147"/>
      <c r="AD38" s="147"/>
      <c r="AE38" s="147"/>
      <c r="AF38" s="147"/>
      <c r="AG38" s="147" t="s">
        <v>157</v>
      </c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outlineLevel="1" x14ac:dyDescent="0.2">
      <c r="A39" s="154"/>
      <c r="B39" s="155"/>
      <c r="C39" s="253" t="s">
        <v>204</v>
      </c>
      <c r="D39" s="254"/>
      <c r="E39" s="254"/>
      <c r="F39" s="254"/>
      <c r="G39" s="254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47"/>
      <c r="Z39" s="147"/>
      <c r="AA39" s="147"/>
      <c r="AB39" s="147"/>
      <c r="AC39" s="147"/>
      <c r="AD39" s="147"/>
      <c r="AE39" s="147"/>
      <c r="AF39" s="147"/>
      <c r="AG39" s="147" t="s">
        <v>175</v>
      </c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outlineLevel="1" x14ac:dyDescent="0.2">
      <c r="A40" s="154"/>
      <c r="B40" s="155"/>
      <c r="C40" s="179" t="s">
        <v>205</v>
      </c>
      <c r="D40" s="157"/>
      <c r="E40" s="158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47"/>
      <c r="Z40" s="147"/>
      <c r="AA40" s="147"/>
      <c r="AB40" s="147"/>
      <c r="AC40" s="147"/>
      <c r="AD40" s="147"/>
      <c r="AE40" s="147"/>
      <c r="AF40" s="147"/>
      <c r="AG40" s="147" t="s">
        <v>159</v>
      </c>
      <c r="AH40" s="147">
        <v>0</v>
      </c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</row>
    <row r="41" spans="1:60" outlineLevel="1" x14ac:dyDescent="0.2">
      <c r="A41" s="154"/>
      <c r="B41" s="155"/>
      <c r="C41" s="179" t="s">
        <v>206</v>
      </c>
      <c r="D41" s="157"/>
      <c r="E41" s="158">
        <v>65.400000000000006</v>
      </c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47"/>
      <c r="Z41" s="147"/>
      <c r="AA41" s="147"/>
      <c r="AB41" s="147"/>
      <c r="AC41" s="147"/>
      <c r="AD41" s="147"/>
      <c r="AE41" s="147"/>
      <c r="AF41" s="147"/>
      <c r="AG41" s="147" t="s">
        <v>159</v>
      </c>
      <c r="AH41" s="147">
        <v>5</v>
      </c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ht="22.5" outlineLevel="1" x14ac:dyDescent="0.2">
      <c r="A42" s="168">
        <v>13</v>
      </c>
      <c r="B42" s="169" t="s">
        <v>207</v>
      </c>
      <c r="C42" s="178" t="s">
        <v>208</v>
      </c>
      <c r="D42" s="170" t="s">
        <v>182</v>
      </c>
      <c r="E42" s="171">
        <v>103.2</v>
      </c>
      <c r="F42" s="172"/>
      <c r="G42" s="173">
        <f>ROUND(E42*F42,2)</f>
        <v>0</v>
      </c>
      <c r="H42" s="172"/>
      <c r="I42" s="173">
        <f>ROUND(E42*H42,2)</f>
        <v>0</v>
      </c>
      <c r="J42" s="172"/>
      <c r="K42" s="173">
        <f>ROUND(E42*J42,2)</f>
        <v>0</v>
      </c>
      <c r="L42" s="173">
        <v>21</v>
      </c>
      <c r="M42" s="173">
        <f>G42*(1+L42/100)</f>
        <v>0</v>
      </c>
      <c r="N42" s="173">
        <v>0</v>
      </c>
      <c r="O42" s="173">
        <f>ROUND(E42*N42,2)</f>
        <v>0</v>
      </c>
      <c r="P42" s="173">
        <v>0</v>
      </c>
      <c r="Q42" s="173">
        <f>ROUND(E42*P42,2)</f>
        <v>0</v>
      </c>
      <c r="R42" s="173" t="s">
        <v>195</v>
      </c>
      <c r="S42" s="173" t="s">
        <v>154</v>
      </c>
      <c r="T42" s="174" t="s">
        <v>155</v>
      </c>
      <c r="U42" s="156">
        <v>1.0999999999999999E-2</v>
      </c>
      <c r="V42" s="156">
        <f>ROUND(E42*U42,2)</f>
        <v>1.1399999999999999</v>
      </c>
      <c r="W42" s="156"/>
      <c r="X42" s="156" t="s">
        <v>156</v>
      </c>
      <c r="Y42" s="147"/>
      <c r="Z42" s="147"/>
      <c r="AA42" s="147"/>
      <c r="AB42" s="147"/>
      <c r="AC42" s="147"/>
      <c r="AD42" s="147"/>
      <c r="AE42" s="147"/>
      <c r="AF42" s="147"/>
      <c r="AG42" s="147" t="s">
        <v>157</v>
      </c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outlineLevel="1" x14ac:dyDescent="0.2">
      <c r="A43" s="154"/>
      <c r="B43" s="155"/>
      <c r="C43" s="253" t="s">
        <v>204</v>
      </c>
      <c r="D43" s="254"/>
      <c r="E43" s="254"/>
      <c r="F43" s="254"/>
      <c r="G43" s="254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47"/>
      <c r="Z43" s="147"/>
      <c r="AA43" s="147"/>
      <c r="AB43" s="147"/>
      <c r="AC43" s="147"/>
      <c r="AD43" s="147"/>
      <c r="AE43" s="147"/>
      <c r="AF43" s="147"/>
      <c r="AG43" s="147" t="s">
        <v>175</v>
      </c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outlineLevel="1" x14ac:dyDescent="0.2">
      <c r="A44" s="154"/>
      <c r="B44" s="155"/>
      <c r="C44" s="179" t="s">
        <v>209</v>
      </c>
      <c r="D44" s="157"/>
      <c r="E44" s="158">
        <v>103.2</v>
      </c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47"/>
      <c r="Z44" s="147"/>
      <c r="AA44" s="147"/>
      <c r="AB44" s="147"/>
      <c r="AC44" s="147"/>
      <c r="AD44" s="147"/>
      <c r="AE44" s="147"/>
      <c r="AF44" s="147"/>
      <c r="AG44" s="147" t="s">
        <v>159</v>
      </c>
      <c r="AH44" s="147">
        <v>5</v>
      </c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ht="33.75" outlineLevel="1" x14ac:dyDescent="0.2">
      <c r="A45" s="168">
        <v>14</v>
      </c>
      <c r="B45" s="169" t="s">
        <v>210</v>
      </c>
      <c r="C45" s="178" t="s">
        <v>211</v>
      </c>
      <c r="D45" s="170" t="s">
        <v>182</v>
      </c>
      <c r="E45" s="171">
        <v>516</v>
      </c>
      <c r="F45" s="172"/>
      <c r="G45" s="173">
        <f>ROUND(E45*F45,2)</f>
        <v>0</v>
      </c>
      <c r="H45" s="172"/>
      <c r="I45" s="173">
        <f>ROUND(E45*H45,2)</f>
        <v>0</v>
      </c>
      <c r="J45" s="172"/>
      <c r="K45" s="173">
        <f>ROUND(E45*J45,2)</f>
        <v>0</v>
      </c>
      <c r="L45" s="173">
        <v>21</v>
      </c>
      <c r="M45" s="173">
        <f>G45*(1+L45/100)</f>
        <v>0</v>
      </c>
      <c r="N45" s="173">
        <v>0</v>
      </c>
      <c r="O45" s="173">
        <f>ROUND(E45*N45,2)</f>
        <v>0</v>
      </c>
      <c r="P45" s="173">
        <v>0</v>
      </c>
      <c r="Q45" s="173">
        <f>ROUND(E45*P45,2)</f>
        <v>0</v>
      </c>
      <c r="R45" s="173" t="s">
        <v>195</v>
      </c>
      <c r="S45" s="173" t="s">
        <v>154</v>
      </c>
      <c r="T45" s="174" t="s">
        <v>155</v>
      </c>
      <c r="U45" s="156">
        <v>0</v>
      </c>
      <c r="V45" s="156">
        <f>ROUND(E45*U45,2)</f>
        <v>0</v>
      </c>
      <c r="W45" s="156"/>
      <c r="X45" s="156" t="s">
        <v>156</v>
      </c>
      <c r="Y45" s="147"/>
      <c r="Z45" s="147"/>
      <c r="AA45" s="147"/>
      <c r="AB45" s="147"/>
      <c r="AC45" s="147"/>
      <c r="AD45" s="147"/>
      <c r="AE45" s="147"/>
      <c r="AF45" s="147"/>
      <c r="AG45" s="147" t="s">
        <v>157</v>
      </c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outlineLevel="1" x14ac:dyDescent="0.2">
      <c r="A46" s="154"/>
      <c r="B46" s="155"/>
      <c r="C46" s="253" t="s">
        <v>204</v>
      </c>
      <c r="D46" s="254"/>
      <c r="E46" s="254"/>
      <c r="F46" s="254"/>
      <c r="G46" s="254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47"/>
      <c r="Z46" s="147"/>
      <c r="AA46" s="147"/>
      <c r="AB46" s="147"/>
      <c r="AC46" s="147"/>
      <c r="AD46" s="147"/>
      <c r="AE46" s="147"/>
      <c r="AF46" s="147"/>
      <c r="AG46" s="147" t="s">
        <v>175</v>
      </c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outlineLevel="1" x14ac:dyDescent="0.2">
      <c r="A47" s="154"/>
      <c r="B47" s="155"/>
      <c r="C47" s="179" t="s">
        <v>212</v>
      </c>
      <c r="D47" s="157"/>
      <c r="E47" s="158">
        <v>103.2</v>
      </c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47"/>
      <c r="Z47" s="147"/>
      <c r="AA47" s="147"/>
      <c r="AB47" s="147"/>
      <c r="AC47" s="147"/>
      <c r="AD47" s="147"/>
      <c r="AE47" s="147"/>
      <c r="AF47" s="147"/>
      <c r="AG47" s="147" t="s">
        <v>159</v>
      </c>
      <c r="AH47" s="147">
        <v>5</v>
      </c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outlineLevel="1" x14ac:dyDescent="0.2">
      <c r="A48" s="154"/>
      <c r="B48" s="155"/>
      <c r="C48" s="180" t="s">
        <v>213</v>
      </c>
      <c r="D48" s="159"/>
      <c r="E48" s="160">
        <v>412.8</v>
      </c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47"/>
      <c r="Z48" s="147"/>
      <c r="AA48" s="147"/>
      <c r="AB48" s="147"/>
      <c r="AC48" s="147"/>
      <c r="AD48" s="147"/>
      <c r="AE48" s="147"/>
      <c r="AF48" s="147"/>
      <c r="AG48" s="147" t="s">
        <v>159</v>
      </c>
      <c r="AH48" s="147">
        <v>4</v>
      </c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 outlineLevel="1" x14ac:dyDescent="0.2">
      <c r="A49" s="168">
        <v>15</v>
      </c>
      <c r="B49" s="169" t="s">
        <v>214</v>
      </c>
      <c r="C49" s="178" t="s">
        <v>215</v>
      </c>
      <c r="D49" s="170" t="s">
        <v>182</v>
      </c>
      <c r="E49" s="171">
        <v>77.388000000000005</v>
      </c>
      <c r="F49" s="172"/>
      <c r="G49" s="173">
        <f>ROUND(E49*F49,2)</f>
        <v>0</v>
      </c>
      <c r="H49" s="172"/>
      <c r="I49" s="173">
        <f>ROUND(E49*H49,2)</f>
        <v>0</v>
      </c>
      <c r="J49" s="172"/>
      <c r="K49" s="173">
        <f>ROUND(E49*J49,2)</f>
        <v>0</v>
      </c>
      <c r="L49" s="173">
        <v>21</v>
      </c>
      <c r="M49" s="173">
        <f>G49*(1+L49/100)</f>
        <v>0</v>
      </c>
      <c r="N49" s="173">
        <v>0</v>
      </c>
      <c r="O49" s="173">
        <f>ROUND(E49*N49,2)</f>
        <v>0</v>
      </c>
      <c r="P49" s="173">
        <v>0</v>
      </c>
      <c r="Q49" s="173">
        <f>ROUND(E49*P49,2)</f>
        <v>0</v>
      </c>
      <c r="R49" s="173" t="s">
        <v>195</v>
      </c>
      <c r="S49" s="173" t="s">
        <v>154</v>
      </c>
      <c r="T49" s="174" t="s">
        <v>155</v>
      </c>
      <c r="U49" s="156">
        <v>1.587</v>
      </c>
      <c r="V49" s="156">
        <f>ROUND(E49*U49,2)</f>
        <v>122.81</v>
      </c>
      <c r="W49" s="156"/>
      <c r="X49" s="156" t="s">
        <v>156</v>
      </c>
      <c r="Y49" s="147"/>
      <c r="Z49" s="147"/>
      <c r="AA49" s="147"/>
      <c r="AB49" s="147"/>
      <c r="AC49" s="147"/>
      <c r="AD49" s="147"/>
      <c r="AE49" s="147"/>
      <c r="AF49" s="147"/>
      <c r="AG49" s="147" t="s">
        <v>157</v>
      </c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</row>
    <row r="50" spans="1:60" ht="22.5" outlineLevel="1" x14ac:dyDescent="0.2">
      <c r="A50" s="154"/>
      <c r="B50" s="155"/>
      <c r="C50" s="253" t="s">
        <v>216</v>
      </c>
      <c r="D50" s="254"/>
      <c r="E50" s="254"/>
      <c r="F50" s="254"/>
      <c r="G50" s="254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47"/>
      <c r="Z50" s="147"/>
      <c r="AA50" s="147"/>
      <c r="AB50" s="147"/>
      <c r="AC50" s="147"/>
      <c r="AD50" s="147"/>
      <c r="AE50" s="147"/>
      <c r="AF50" s="147"/>
      <c r="AG50" s="147" t="s">
        <v>175</v>
      </c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75" t="str">
        <f>C50</f>
        <v>sypaninou z vhodných hornin tř. 1 - 4 nebo materiálem připraveným podél výkopu ve vzdálenosti do 3 m od jeho kraje, pro jakoukoliv hloubku výkopu a jakoukoliv míru zhutnění,</v>
      </c>
      <c r="BB50" s="147"/>
      <c r="BC50" s="147"/>
      <c r="BD50" s="147"/>
      <c r="BE50" s="147"/>
      <c r="BF50" s="147"/>
      <c r="BG50" s="147"/>
      <c r="BH50" s="147"/>
    </row>
    <row r="51" spans="1:60" outlineLevel="1" x14ac:dyDescent="0.2">
      <c r="A51" s="154"/>
      <c r="B51" s="155"/>
      <c r="C51" s="179" t="s">
        <v>217</v>
      </c>
      <c r="D51" s="157"/>
      <c r="E51" s="158">
        <v>77.388000000000005</v>
      </c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47"/>
      <c r="Z51" s="147"/>
      <c r="AA51" s="147"/>
      <c r="AB51" s="147"/>
      <c r="AC51" s="147"/>
      <c r="AD51" s="147"/>
      <c r="AE51" s="147"/>
      <c r="AF51" s="147"/>
      <c r="AG51" s="147" t="s">
        <v>159</v>
      </c>
      <c r="AH51" s="147">
        <v>0</v>
      </c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outlineLevel="1" x14ac:dyDescent="0.2">
      <c r="A52" s="168">
        <v>16</v>
      </c>
      <c r="B52" s="169" t="s">
        <v>218</v>
      </c>
      <c r="C52" s="178" t="s">
        <v>219</v>
      </c>
      <c r="D52" s="170" t="s">
        <v>152</v>
      </c>
      <c r="E52" s="171">
        <v>717.7</v>
      </c>
      <c r="F52" s="172"/>
      <c r="G52" s="173">
        <f>ROUND(E52*F52,2)</f>
        <v>0</v>
      </c>
      <c r="H52" s="172"/>
      <c r="I52" s="173">
        <f>ROUND(E52*H52,2)</f>
        <v>0</v>
      </c>
      <c r="J52" s="172"/>
      <c r="K52" s="173">
        <f>ROUND(E52*J52,2)</f>
        <v>0</v>
      </c>
      <c r="L52" s="173">
        <v>21</v>
      </c>
      <c r="M52" s="173">
        <f>G52*(1+L52/100)</f>
        <v>0</v>
      </c>
      <c r="N52" s="173">
        <v>0</v>
      </c>
      <c r="O52" s="173">
        <f>ROUND(E52*N52,2)</f>
        <v>0</v>
      </c>
      <c r="P52" s="173">
        <v>0</v>
      </c>
      <c r="Q52" s="173">
        <f>ROUND(E52*P52,2)</f>
        <v>0</v>
      </c>
      <c r="R52" s="173" t="s">
        <v>195</v>
      </c>
      <c r="S52" s="173" t="s">
        <v>154</v>
      </c>
      <c r="T52" s="174" t="s">
        <v>155</v>
      </c>
      <c r="U52" s="156">
        <v>1.7999999999999999E-2</v>
      </c>
      <c r="V52" s="156">
        <f>ROUND(E52*U52,2)</f>
        <v>12.92</v>
      </c>
      <c r="W52" s="156"/>
      <c r="X52" s="156" t="s">
        <v>156</v>
      </c>
      <c r="Y52" s="147"/>
      <c r="Z52" s="147"/>
      <c r="AA52" s="147"/>
      <c r="AB52" s="147"/>
      <c r="AC52" s="147"/>
      <c r="AD52" s="147"/>
      <c r="AE52" s="147"/>
      <c r="AF52" s="147"/>
      <c r="AG52" s="147" t="s">
        <v>157</v>
      </c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outlineLevel="1" x14ac:dyDescent="0.2">
      <c r="A53" s="154"/>
      <c r="B53" s="155"/>
      <c r="C53" s="253" t="s">
        <v>220</v>
      </c>
      <c r="D53" s="254"/>
      <c r="E53" s="254"/>
      <c r="F53" s="254"/>
      <c r="G53" s="254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47"/>
      <c r="Z53" s="147"/>
      <c r="AA53" s="147"/>
      <c r="AB53" s="147"/>
      <c r="AC53" s="147"/>
      <c r="AD53" s="147"/>
      <c r="AE53" s="147"/>
      <c r="AF53" s="147"/>
      <c r="AG53" s="147" t="s">
        <v>175</v>
      </c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</row>
    <row r="54" spans="1:60" outlineLevel="1" x14ac:dyDescent="0.2">
      <c r="A54" s="154"/>
      <c r="B54" s="155"/>
      <c r="C54" s="179" t="s">
        <v>221</v>
      </c>
      <c r="D54" s="157"/>
      <c r="E54" s="158">
        <v>684.1</v>
      </c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47"/>
      <c r="Z54" s="147"/>
      <c r="AA54" s="147"/>
      <c r="AB54" s="147"/>
      <c r="AC54" s="147"/>
      <c r="AD54" s="147"/>
      <c r="AE54" s="147"/>
      <c r="AF54" s="147"/>
      <c r="AG54" s="147" t="s">
        <v>159</v>
      </c>
      <c r="AH54" s="147">
        <v>0</v>
      </c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outlineLevel="1" x14ac:dyDescent="0.2">
      <c r="A55" s="154"/>
      <c r="B55" s="155"/>
      <c r="C55" s="179" t="s">
        <v>222</v>
      </c>
      <c r="D55" s="157"/>
      <c r="E55" s="158">
        <v>33.6</v>
      </c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47"/>
      <c r="Z55" s="147"/>
      <c r="AA55" s="147"/>
      <c r="AB55" s="147"/>
      <c r="AC55" s="147"/>
      <c r="AD55" s="147"/>
      <c r="AE55" s="147"/>
      <c r="AF55" s="147"/>
      <c r="AG55" s="147" t="s">
        <v>159</v>
      </c>
      <c r="AH55" s="147">
        <v>0</v>
      </c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</row>
    <row r="56" spans="1:60" outlineLevel="1" x14ac:dyDescent="0.2">
      <c r="A56" s="168">
        <v>17</v>
      </c>
      <c r="B56" s="169" t="s">
        <v>223</v>
      </c>
      <c r="C56" s="178" t="s">
        <v>224</v>
      </c>
      <c r="D56" s="170" t="s">
        <v>182</v>
      </c>
      <c r="E56" s="171">
        <v>103.2</v>
      </c>
      <c r="F56" s="172"/>
      <c r="G56" s="173">
        <f>ROUND(E56*F56,2)</f>
        <v>0</v>
      </c>
      <c r="H56" s="172"/>
      <c r="I56" s="173">
        <f>ROUND(E56*H56,2)</f>
        <v>0</v>
      </c>
      <c r="J56" s="172"/>
      <c r="K56" s="173">
        <f>ROUND(E56*J56,2)</f>
        <v>0</v>
      </c>
      <c r="L56" s="173">
        <v>21</v>
      </c>
      <c r="M56" s="173">
        <f>G56*(1+L56/100)</f>
        <v>0</v>
      </c>
      <c r="N56" s="173">
        <v>0</v>
      </c>
      <c r="O56" s="173">
        <f>ROUND(E56*N56,2)</f>
        <v>0</v>
      </c>
      <c r="P56" s="173">
        <v>0</v>
      </c>
      <c r="Q56" s="173">
        <f>ROUND(E56*P56,2)</f>
        <v>0</v>
      </c>
      <c r="R56" s="173" t="s">
        <v>195</v>
      </c>
      <c r="S56" s="173" t="s">
        <v>154</v>
      </c>
      <c r="T56" s="174" t="s">
        <v>155</v>
      </c>
      <c r="U56" s="156">
        <v>0</v>
      </c>
      <c r="V56" s="156">
        <f>ROUND(E56*U56,2)</f>
        <v>0</v>
      </c>
      <c r="W56" s="156"/>
      <c r="X56" s="156" t="s">
        <v>156</v>
      </c>
      <c r="Y56" s="147"/>
      <c r="Z56" s="147"/>
      <c r="AA56" s="147"/>
      <c r="AB56" s="147"/>
      <c r="AC56" s="147"/>
      <c r="AD56" s="147"/>
      <c r="AE56" s="147"/>
      <c r="AF56" s="147"/>
      <c r="AG56" s="147" t="s">
        <v>157</v>
      </c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 outlineLevel="1" x14ac:dyDescent="0.2">
      <c r="A57" s="154"/>
      <c r="B57" s="155"/>
      <c r="C57" s="179" t="s">
        <v>212</v>
      </c>
      <c r="D57" s="157"/>
      <c r="E57" s="158">
        <v>103.2</v>
      </c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47"/>
      <c r="Z57" s="147"/>
      <c r="AA57" s="147"/>
      <c r="AB57" s="147"/>
      <c r="AC57" s="147"/>
      <c r="AD57" s="147"/>
      <c r="AE57" s="147"/>
      <c r="AF57" s="147"/>
      <c r="AG57" s="147" t="s">
        <v>159</v>
      </c>
      <c r="AH57" s="147">
        <v>5</v>
      </c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</row>
    <row r="58" spans="1:60" outlineLevel="1" x14ac:dyDescent="0.2">
      <c r="A58" s="168">
        <v>18</v>
      </c>
      <c r="B58" s="169" t="s">
        <v>225</v>
      </c>
      <c r="C58" s="178" t="s">
        <v>226</v>
      </c>
      <c r="D58" s="170" t="s">
        <v>227</v>
      </c>
      <c r="E58" s="171">
        <v>170.25360000000001</v>
      </c>
      <c r="F58" s="172"/>
      <c r="G58" s="173">
        <f>ROUND(E58*F58,2)</f>
        <v>0</v>
      </c>
      <c r="H58" s="172"/>
      <c r="I58" s="173">
        <f>ROUND(E58*H58,2)</f>
        <v>0</v>
      </c>
      <c r="J58" s="172"/>
      <c r="K58" s="173">
        <f>ROUND(E58*J58,2)</f>
        <v>0</v>
      </c>
      <c r="L58" s="173">
        <v>21</v>
      </c>
      <c r="M58" s="173">
        <f>G58*(1+L58/100)</f>
        <v>0</v>
      </c>
      <c r="N58" s="173">
        <v>1</v>
      </c>
      <c r="O58" s="173">
        <f>ROUND(E58*N58,2)</f>
        <v>170.25</v>
      </c>
      <c r="P58" s="173">
        <v>0</v>
      </c>
      <c r="Q58" s="173">
        <f>ROUND(E58*P58,2)</f>
        <v>0</v>
      </c>
      <c r="R58" s="173" t="s">
        <v>228</v>
      </c>
      <c r="S58" s="173" t="s">
        <v>154</v>
      </c>
      <c r="T58" s="174" t="s">
        <v>155</v>
      </c>
      <c r="U58" s="156">
        <v>0</v>
      </c>
      <c r="V58" s="156">
        <f>ROUND(E58*U58,2)</f>
        <v>0</v>
      </c>
      <c r="W58" s="156"/>
      <c r="X58" s="156" t="s">
        <v>229</v>
      </c>
      <c r="Y58" s="147"/>
      <c r="Z58" s="147"/>
      <c r="AA58" s="147"/>
      <c r="AB58" s="147"/>
      <c r="AC58" s="147"/>
      <c r="AD58" s="147"/>
      <c r="AE58" s="147"/>
      <c r="AF58" s="147"/>
      <c r="AG58" s="147" t="s">
        <v>230</v>
      </c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outlineLevel="1" x14ac:dyDescent="0.2">
      <c r="A59" s="154"/>
      <c r="B59" s="155"/>
      <c r="C59" s="179" t="s">
        <v>231</v>
      </c>
      <c r="D59" s="157"/>
      <c r="E59" s="158">
        <v>170.25360000000001</v>
      </c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47"/>
      <c r="Z59" s="147"/>
      <c r="AA59" s="147"/>
      <c r="AB59" s="147"/>
      <c r="AC59" s="147"/>
      <c r="AD59" s="147"/>
      <c r="AE59" s="147"/>
      <c r="AF59" s="147"/>
      <c r="AG59" s="147" t="s">
        <v>159</v>
      </c>
      <c r="AH59" s="147">
        <v>0</v>
      </c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x14ac:dyDescent="0.2">
      <c r="A60" s="162" t="s">
        <v>148</v>
      </c>
      <c r="B60" s="163" t="s">
        <v>83</v>
      </c>
      <c r="C60" s="177" t="s">
        <v>84</v>
      </c>
      <c r="D60" s="164"/>
      <c r="E60" s="165"/>
      <c r="F60" s="166"/>
      <c r="G60" s="166">
        <f>SUMIF(AG61:AG66,"&lt;&gt;NOR",G61:G66)</f>
        <v>0</v>
      </c>
      <c r="H60" s="166"/>
      <c r="I60" s="166">
        <f>SUM(I61:I66)</f>
        <v>0</v>
      </c>
      <c r="J60" s="166"/>
      <c r="K60" s="166">
        <f>SUM(K61:K66)</f>
        <v>0</v>
      </c>
      <c r="L60" s="166"/>
      <c r="M60" s="166">
        <f>SUM(M61:M66)</f>
        <v>0</v>
      </c>
      <c r="N60" s="166"/>
      <c r="O60" s="166">
        <f>SUM(O61:O66)</f>
        <v>0.4</v>
      </c>
      <c r="P60" s="166"/>
      <c r="Q60" s="166">
        <f>SUM(Q61:Q66)</f>
        <v>0</v>
      </c>
      <c r="R60" s="166"/>
      <c r="S60" s="166"/>
      <c r="T60" s="167"/>
      <c r="U60" s="161"/>
      <c r="V60" s="161">
        <f>SUM(V61:V66)</f>
        <v>58.04</v>
      </c>
      <c r="W60" s="161"/>
      <c r="X60" s="161"/>
      <c r="AG60" t="s">
        <v>149</v>
      </c>
    </row>
    <row r="61" spans="1:60" outlineLevel="1" x14ac:dyDescent="0.2">
      <c r="A61" s="168">
        <v>19</v>
      </c>
      <c r="B61" s="169" t="s">
        <v>232</v>
      </c>
      <c r="C61" s="178" t="s">
        <v>233</v>
      </c>
      <c r="D61" s="170" t="s">
        <v>152</v>
      </c>
      <c r="E61" s="171">
        <v>773.88</v>
      </c>
      <c r="F61" s="172"/>
      <c r="G61" s="173">
        <f>ROUND(E61*F61,2)</f>
        <v>0</v>
      </c>
      <c r="H61" s="172"/>
      <c r="I61" s="173">
        <f>ROUND(E61*H61,2)</f>
        <v>0</v>
      </c>
      <c r="J61" s="172"/>
      <c r="K61" s="173">
        <f>ROUND(E61*J61,2)</f>
        <v>0</v>
      </c>
      <c r="L61" s="173">
        <v>21</v>
      </c>
      <c r="M61" s="173">
        <f>G61*(1+L61/100)</f>
        <v>0</v>
      </c>
      <c r="N61" s="173">
        <v>1.8000000000000001E-4</v>
      </c>
      <c r="O61" s="173">
        <f>ROUND(E61*N61,2)</f>
        <v>0.14000000000000001</v>
      </c>
      <c r="P61" s="173">
        <v>0</v>
      </c>
      <c r="Q61" s="173">
        <f>ROUND(E61*P61,2)</f>
        <v>0</v>
      </c>
      <c r="R61" s="173" t="s">
        <v>183</v>
      </c>
      <c r="S61" s="173" t="s">
        <v>154</v>
      </c>
      <c r="T61" s="174" t="s">
        <v>155</v>
      </c>
      <c r="U61" s="156">
        <v>7.4999999999999997E-2</v>
      </c>
      <c r="V61" s="156">
        <f>ROUND(E61*U61,2)</f>
        <v>58.04</v>
      </c>
      <c r="W61" s="156"/>
      <c r="X61" s="156" t="s">
        <v>156</v>
      </c>
      <c r="Y61" s="147"/>
      <c r="Z61" s="147"/>
      <c r="AA61" s="147"/>
      <c r="AB61" s="147"/>
      <c r="AC61" s="147"/>
      <c r="AD61" s="147"/>
      <c r="AE61" s="147"/>
      <c r="AF61" s="147"/>
      <c r="AG61" s="147" t="s">
        <v>157</v>
      </c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outlineLevel="1" x14ac:dyDescent="0.2">
      <c r="A62" s="154"/>
      <c r="B62" s="155"/>
      <c r="C62" s="253" t="s">
        <v>234</v>
      </c>
      <c r="D62" s="254"/>
      <c r="E62" s="254"/>
      <c r="F62" s="254"/>
      <c r="G62" s="254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47"/>
      <c r="Z62" s="147"/>
      <c r="AA62" s="147"/>
      <c r="AB62" s="147"/>
      <c r="AC62" s="147"/>
      <c r="AD62" s="147"/>
      <c r="AE62" s="147"/>
      <c r="AF62" s="147"/>
      <c r="AG62" s="147" t="s">
        <v>175</v>
      </c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</row>
    <row r="63" spans="1:60" outlineLevel="1" x14ac:dyDescent="0.2">
      <c r="A63" s="154"/>
      <c r="B63" s="155"/>
      <c r="C63" s="179" t="s">
        <v>235</v>
      </c>
      <c r="D63" s="157"/>
      <c r="E63" s="158">
        <v>773.88</v>
      </c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47"/>
      <c r="Z63" s="147"/>
      <c r="AA63" s="147"/>
      <c r="AB63" s="147"/>
      <c r="AC63" s="147"/>
      <c r="AD63" s="147"/>
      <c r="AE63" s="147"/>
      <c r="AF63" s="147"/>
      <c r="AG63" s="147" t="s">
        <v>159</v>
      </c>
      <c r="AH63" s="147">
        <v>0</v>
      </c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</row>
    <row r="64" spans="1:60" ht="22.5" outlineLevel="1" x14ac:dyDescent="0.2">
      <c r="A64" s="168">
        <v>20</v>
      </c>
      <c r="B64" s="169" t="s">
        <v>236</v>
      </c>
      <c r="C64" s="178" t="s">
        <v>237</v>
      </c>
      <c r="D64" s="170" t="s">
        <v>152</v>
      </c>
      <c r="E64" s="171">
        <v>866.74559999999997</v>
      </c>
      <c r="F64" s="172"/>
      <c r="G64" s="173">
        <f>ROUND(E64*F64,2)</f>
        <v>0</v>
      </c>
      <c r="H64" s="172"/>
      <c r="I64" s="173">
        <f>ROUND(E64*H64,2)</f>
        <v>0</v>
      </c>
      <c r="J64" s="172"/>
      <c r="K64" s="173">
        <f>ROUND(E64*J64,2)</f>
        <v>0</v>
      </c>
      <c r="L64" s="173">
        <v>21</v>
      </c>
      <c r="M64" s="173">
        <f>G64*(1+L64/100)</f>
        <v>0</v>
      </c>
      <c r="N64" s="173">
        <v>2.9999999999999997E-4</v>
      </c>
      <c r="O64" s="173">
        <f>ROUND(E64*N64,2)</f>
        <v>0.26</v>
      </c>
      <c r="P64" s="173">
        <v>0</v>
      </c>
      <c r="Q64" s="173">
        <f>ROUND(E64*P64,2)</f>
        <v>0</v>
      </c>
      <c r="R64" s="173" t="s">
        <v>228</v>
      </c>
      <c r="S64" s="173" t="s">
        <v>154</v>
      </c>
      <c r="T64" s="174" t="s">
        <v>155</v>
      </c>
      <c r="U64" s="156">
        <v>0</v>
      </c>
      <c r="V64" s="156">
        <f>ROUND(E64*U64,2)</f>
        <v>0</v>
      </c>
      <c r="W64" s="156"/>
      <c r="X64" s="156" t="s">
        <v>229</v>
      </c>
      <c r="Y64" s="147"/>
      <c r="Z64" s="147"/>
      <c r="AA64" s="147"/>
      <c r="AB64" s="147"/>
      <c r="AC64" s="147"/>
      <c r="AD64" s="147"/>
      <c r="AE64" s="147"/>
      <c r="AF64" s="147"/>
      <c r="AG64" s="147" t="s">
        <v>230</v>
      </c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outlineLevel="1" x14ac:dyDescent="0.2">
      <c r="A65" s="154"/>
      <c r="B65" s="155"/>
      <c r="C65" s="179" t="s">
        <v>238</v>
      </c>
      <c r="D65" s="157"/>
      <c r="E65" s="158">
        <v>773.88</v>
      </c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47"/>
      <c r="Z65" s="147"/>
      <c r="AA65" s="147"/>
      <c r="AB65" s="147"/>
      <c r="AC65" s="147"/>
      <c r="AD65" s="147"/>
      <c r="AE65" s="147"/>
      <c r="AF65" s="147"/>
      <c r="AG65" s="147" t="s">
        <v>159</v>
      </c>
      <c r="AH65" s="147">
        <v>5</v>
      </c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 outlineLevel="1" x14ac:dyDescent="0.2">
      <c r="A66" s="154"/>
      <c r="B66" s="155"/>
      <c r="C66" s="180" t="s">
        <v>239</v>
      </c>
      <c r="D66" s="159"/>
      <c r="E66" s="160">
        <v>92.865600000000001</v>
      </c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47"/>
      <c r="Z66" s="147"/>
      <c r="AA66" s="147"/>
      <c r="AB66" s="147"/>
      <c r="AC66" s="147"/>
      <c r="AD66" s="147"/>
      <c r="AE66" s="147"/>
      <c r="AF66" s="147"/>
      <c r="AG66" s="147" t="s">
        <v>159</v>
      </c>
      <c r="AH66" s="147">
        <v>4</v>
      </c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</row>
    <row r="67" spans="1:60" x14ac:dyDescent="0.2">
      <c r="A67" s="162" t="s">
        <v>148</v>
      </c>
      <c r="B67" s="163" t="s">
        <v>87</v>
      </c>
      <c r="C67" s="177" t="s">
        <v>88</v>
      </c>
      <c r="D67" s="164"/>
      <c r="E67" s="165"/>
      <c r="F67" s="166"/>
      <c r="G67" s="166">
        <f>SUMIF(AG68:AG70,"&lt;&gt;NOR",G68:G70)</f>
        <v>0</v>
      </c>
      <c r="H67" s="166"/>
      <c r="I67" s="166">
        <f>SUM(I68:I70)</f>
        <v>0</v>
      </c>
      <c r="J67" s="166"/>
      <c r="K67" s="166">
        <f>SUM(K68:K70)</f>
        <v>0</v>
      </c>
      <c r="L67" s="166"/>
      <c r="M67" s="166">
        <f>SUM(M68:M70)</f>
        <v>0</v>
      </c>
      <c r="N67" s="166"/>
      <c r="O67" s="166">
        <f>SUM(O68:O70)</f>
        <v>21.9</v>
      </c>
      <c r="P67" s="166"/>
      <c r="Q67" s="166">
        <f>SUM(Q68:Q70)</f>
        <v>0</v>
      </c>
      <c r="R67" s="166"/>
      <c r="S67" s="166"/>
      <c r="T67" s="167"/>
      <c r="U67" s="161"/>
      <c r="V67" s="161">
        <f>SUM(V68:V70)</f>
        <v>32.79</v>
      </c>
      <c r="W67" s="161"/>
      <c r="X67" s="161"/>
      <c r="AG67" t="s">
        <v>149</v>
      </c>
    </row>
    <row r="68" spans="1:60" outlineLevel="1" x14ac:dyDescent="0.2">
      <c r="A68" s="168">
        <v>21</v>
      </c>
      <c r="B68" s="169" t="s">
        <v>240</v>
      </c>
      <c r="C68" s="178" t="s">
        <v>241</v>
      </c>
      <c r="D68" s="170" t="s">
        <v>182</v>
      </c>
      <c r="E68" s="171">
        <v>19.347000000000001</v>
      </c>
      <c r="F68" s="172"/>
      <c r="G68" s="173">
        <f>ROUND(E68*F68,2)</f>
        <v>0</v>
      </c>
      <c r="H68" s="172"/>
      <c r="I68" s="173">
        <f>ROUND(E68*H68,2)</f>
        <v>0</v>
      </c>
      <c r="J68" s="172"/>
      <c r="K68" s="173">
        <f>ROUND(E68*J68,2)</f>
        <v>0</v>
      </c>
      <c r="L68" s="173">
        <v>21</v>
      </c>
      <c r="M68" s="173">
        <f>G68*(1+L68/100)</f>
        <v>0</v>
      </c>
      <c r="N68" s="173">
        <v>1.1322000000000001</v>
      </c>
      <c r="O68" s="173">
        <f>ROUND(E68*N68,2)</f>
        <v>21.9</v>
      </c>
      <c r="P68" s="173">
        <v>0</v>
      </c>
      <c r="Q68" s="173">
        <f>ROUND(E68*P68,2)</f>
        <v>0</v>
      </c>
      <c r="R68" s="173" t="s">
        <v>190</v>
      </c>
      <c r="S68" s="173" t="s">
        <v>154</v>
      </c>
      <c r="T68" s="174" t="s">
        <v>155</v>
      </c>
      <c r="U68" s="156">
        <v>1.6950000000000001</v>
      </c>
      <c r="V68" s="156">
        <f>ROUND(E68*U68,2)</f>
        <v>32.79</v>
      </c>
      <c r="W68" s="156"/>
      <c r="X68" s="156" t="s">
        <v>156</v>
      </c>
      <c r="Y68" s="147"/>
      <c r="Z68" s="147"/>
      <c r="AA68" s="147"/>
      <c r="AB68" s="147"/>
      <c r="AC68" s="147"/>
      <c r="AD68" s="147"/>
      <c r="AE68" s="147"/>
      <c r="AF68" s="147"/>
      <c r="AG68" s="147" t="s">
        <v>157</v>
      </c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 outlineLevel="1" x14ac:dyDescent="0.2">
      <c r="A69" s="154"/>
      <c r="B69" s="155"/>
      <c r="C69" s="253" t="s">
        <v>242</v>
      </c>
      <c r="D69" s="254"/>
      <c r="E69" s="254"/>
      <c r="F69" s="254"/>
      <c r="G69" s="254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47"/>
      <c r="Z69" s="147"/>
      <c r="AA69" s="147"/>
      <c r="AB69" s="147"/>
      <c r="AC69" s="147"/>
      <c r="AD69" s="147"/>
      <c r="AE69" s="147"/>
      <c r="AF69" s="147"/>
      <c r="AG69" s="147" t="s">
        <v>175</v>
      </c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</row>
    <row r="70" spans="1:60" outlineLevel="1" x14ac:dyDescent="0.2">
      <c r="A70" s="154"/>
      <c r="B70" s="155"/>
      <c r="C70" s="179" t="s">
        <v>243</v>
      </c>
      <c r="D70" s="157"/>
      <c r="E70" s="158">
        <v>19.347000000000001</v>
      </c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47"/>
      <c r="Z70" s="147"/>
      <c r="AA70" s="147"/>
      <c r="AB70" s="147"/>
      <c r="AC70" s="147"/>
      <c r="AD70" s="147"/>
      <c r="AE70" s="147"/>
      <c r="AF70" s="147"/>
      <c r="AG70" s="147" t="s">
        <v>159</v>
      </c>
      <c r="AH70" s="147">
        <v>0</v>
      </c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</row>
    <row r="71" spans="1:60" x14ac:dyDescent="0.2">
      <c r="A71" s="162" t="s">
        <v>148</v>
      </c>
      <c r="B71" s="163" t="s">
        <v>89</v>
      </c>
      <c r="C71" s="177" t="s">
        <v>90</v>
      </c>
      <c r="D71" s="164"/>
      <c r="E71" s="165"/>
      <c r="F71" s="166"/>
      <c r="G71" s="166">
        <f>SUMIF(AG72:AG103,"&lt;&gt;NOR",G72:G103)</f>
        <v>0</v>
      </c>
      <c r="H71" s="166"/>
      <c r="I71" s="166">
        <f>SUM(I72:I103)</f>
        <v>0</v>
      </c>
      <c r="J71" s="166"/>
      <c r="K71" s="166">
        <f>SUM(K72:K103)</f>
        <v>0</v>
      </c>
      <c r="L71" s="166"/>
      <c r="M71" s="166">
        <f>SUM(M72:M103)</f>
        <v>0</v>
      </c>
      <c r="N71" s="166"/>
      <c r="O71" s="166">
        <f>SUM(O72:O103)</f>
        <v>1430.64</v>
      </c>
      <c r="P71" s="166"/>
      <c r="Q71" s="166">
        <f>SUM(Q72:Q103)</f>
        <v>0</v>
      </c>
      <c r="R71" s="166"/>
      <c r="S71" s="166"/>
      <c r="T71" s="167"/>
      <c r="U71" s="161"/>
      <c r="V71" s="161">
        <f>SUM(V72:V103)</f>
        <v>761.39</v>
      </c>
      <c r="W71" s="161"/>
      <c r="X71" s="161"/>
      <c r="AG71" t="s">
        <v>149</v>
      </c>
    </row>
    <row r="72" spans="1:60" ht="22.5" outlineLevel="1" x14ac:dyDescent="0.2">
      <c r="A72" s="168">
        <v>22</v>
      </c>
      <c r="B72" s="169" t="s">
        <v>244</v>
      </c>
      <c r="C72" s="178" t="s">
        <v>245</v>
      </c>
      <c r="D72" s="170" t="s">
        <v>152</v>
      </c>
      <c r="E72" s="171">
        <v>717.7</v>
      </c>
      <c r="F72" s="172"/>
      <c r="G72" s="173">
        <f>ROUND(E72*F72,2)</f>
        <v>0</v>
      </c>
      <c r="H72" s="172"/>
      <c r="I72" s="173">
        <f>ROUND(E72*H72,2)</f>
        <v>0</v>
      </c>
      <c r="J72" s="172"/>
      <c r="K72" s="173">
        <f>ROUND(E72*J72,2)</f>
        <v>0</v>
      </c>
      <c r="L72" s="173">
        <v>21</v>
      </c>
      <c r="M72" s="173">
        <f>G72*(1+L72/100)</f>
        <v>0</v>
      </c>
      <c r="N72" s="173">
        <v>0.378</v>
      </c>
      <c r="O72" s="173">
        <f>ROUND(E72*N72,2)</f>
        <v>271.29000000000002</v>
      </c>
      <c r="P72" s="173">
        <v>0</v>
      </c>
      <c r="Q72" s="173">
        <f>ROUND(E72*P72,2)</f>
        <v>0</v>
      </c>
      <c r="R72" s="173" t="s">
        <v>153</v>
      </c>
      <c r="S72" s="173" t="s">
        <v>154</v>
      </c>
      <c r="T72" s="174" t="s">
        <v>155</v>
      </c>
      <c r="U72" s="156">
        <v>2.5999999999999999E-2</v>
      </c>
      <c r="V72" s="156">
        <f>ROUND(E72*U72,2)</f>
        <v>18.66</v>
      </c>
      <c r="W72" s="156"/>
      <c r="X72" s="156" t="s">
        <v>156</v>
      </c>
      <c r="Y72" s="147"/>
      <c r="Z72" s="147"/>
      <c r="AA72" s="147"/>
      <c r="AB72" s="147"/>
      <c r="AC72" s="147"/>
      <c r="AD72" s="147"/>
      <c r="AE72" s="147"/>
      <c r="AF72" s="147"/>
      <c r="AG72" s="147" t="s">
        <v>157</v>
      </c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</row>
    <row r="73" spans="1:60" outlineLevel="1" x14ac:dyDescent="0.2">
      <c r="A73" s="154"/>
      <c r="B73" s="155"/>
      <c r="C73" s="179" t="s">
        <v>221</v>
      </c>
      <c r="D73" s="157"/>
      <c r="E73" s="158">
        <v>684.1</v>
      </c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47"/>
      <c r="Z73" s="147"/>
      <c r="AA73" s="147"/>
      <c r="AB73" s="147"/>
      <c r="AC73" s="147"/>
      <c r="AD73" s="147"/>
      <c r="AE73" s="147"/>
      <c r="AF73" s="147"/>
      <c r="AG73" s="147" t="s">
        <v>159</v>
      </c>
      <c r="AH73" s="147">
        <v>0</v>
      </c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</row>
    <row r="74" spans="1:60" outlineLevel="1" x14ac:dyDescent="0.2">
      <c r="A74" s="154"/>
      <c r="B74" s="155"/>
      <c r="C74" s="179" t="s">
        <v>222</v>
      </c>
      <c r="D74" s="157"/>
      <c r="E74" s="158">
        <v>33.6</v>
      </c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47"/>
      <c r="Z74" s="147"/>
      <c r="AA74" s="147"/>
      <c r="AB74" s="147"/>
      <c r="AC74" s="147"/>
      <c r="AD74" s="147"/>
      <c r="AE74" s="147"/>
      <c r="AF74" s="147"/>
      <c r="AG74" s="147" t="s">
        <v>159</v>
      </c>
      <c r="AH74" s="147">
        <v>0</v>
      </c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</row>
    <row r="75" spans="1:60" ht="22.5" outlineLevel="1" x14ac:dyDescent="0.2">
      <c r="A75" s="168">
        <v>23</v>
      </c>
      <c r="B75" s="169" t="s">
        <v>246</v>
      </c>
      <c r="C75" s="178" t="s">
        <v>247</v>
      </c>
      <c r="D75" s="170" t="s">
        <v>152</v>
      </c>
      <c r="E75" s="171">
        <v>1026.5999999999999</v>
      </c>
      <c r="F75" s="172"/>
      <c r="G75" s="173">
        <f>ROUND(E75*F75,2)</f>
        <v>0</v>
      </c>
      <c r="H75" s="172"/>
      <c r="I75" s="173">
        <f>ROUND(E75*H75,2)</f>
        <v>0</v>
      </c>
      <c r="J75" s="172"/>
      <c r="K75" s="173">
        <f>ROUND(E75*J75,2)</f>
        <v>0</v>
      </c>
      <c r="L75" s="173">
        <v>21</v>
      </c>
      <c r="M75" s="173">
        <f>G75*(1+L75/100)</f>
        <v>0</v>
      </c>
      <c r="N75" s="173">
        <v>0.21099999999999999</v>
      </c>
      <c r="O75" s="173">
        <f>ROUND(E75*N75,2)</f>
        <v>216.61</v>
      </c>
      <c r="P75" s="173">
        <v>0</v>
      </c>
      <c r="Q75" s="173">
        <f>ROUND(E75*P75,2)</f>
        <v>0</v>
      </c>
      <c r="R75" s="173" t="s">
        <v>153</v>
      </c>
      <c r="S75" s="173" t="s">
        <v>248</v>
      </c>
      <c r="T75" s="174" t="s">
        <v>249</v>
      </c>
      <c r="U75" s="156">
        <v>7.1999999999999995E-2</v>
      </c>
      <c r="V75" s="156">
        <f>ROUND(E75*U75,2)</f>
        <v>73.92</v>
      </c>
      <c r="W75" s="156"/>
      <c r="X75" s="156" t="s">
        <v>156</v>
      </c>
      <c r="Y75" s="147"/>
      <c r="Z75" s="147"/>
      <c r="AA75" s="147"/>
      <c r="AB75" s="147"/>
      <c r="AC75" s="147"/>
      <c r="AD75" s="147"/>
      <c r="AE75" s="147"/>
      <c r="AF75" s="147"/>
      <c r="AG75" s="147" t="s">
        <v>157</v>
      </c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outlineLevel="1" x14ac:dyDescent="0.2">
      <c r="A76" s="154"/>
      <c r="B76" s="155"/>
      <c r="C76" s="253" t="s">
        <v>250</v>
      </c>
      <c r="D76" s="254"/>
      <c r="E76" s="254"/>
      <c r="F76" s="254"/>
      <c r="G76" s="254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47"/>
      <c r="Z76" s="147"/>
      <c r="AA76" s="147"/>
      <c r="AB76" s="147"/>
      <c r="AC76" s="147"/>
      <c r="AD76" s="147"/>
      <c r="AE76" s="147"/>
      <c r="AF76" s="147"/>
      <c r="AG76" s="147" t="s">
        <v>175</v>
      </c>
      <c r="AH76" s="147"/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</row>
    <row r="77" spans="1:60" outlineLevel="1" x14ac:dyDescent="0.2">
      <c r="A77" s="154"/>
      <c r="B77" s="155"/>
      <c r="C77" s="179" t="s">
        <v>251</v>
      </c>
      <c r="D77" s="157"/>
      <c r="E77" s="158">
        <v>458.6</v>
      </c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47"/>
      <c r="Z77" s="147"/>
      <c r="AA77" s="147"/>
      <c r="AB77" s="147"/>
      <c r="AC77" s="147"/>
      <c r="AD77" s="147"/>
      <c r="AE77" s="147"/>
      <c r="AF77" s="147"/>
      <c r="AG77" s="147" t="s">
        <v>159</v>
      </c>
      <c r="AH77" s="147">
        <v>0</v>
      </c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outlineLevel="1" x14ac:dyDescent="0.2">
      <c r="A78" s="154"/>
      <c r="B78" s="155"/>
      <c r="C78" s="179" t="s">
        <v>252</v>
      </c>
      <c r="D78" s="157"/>
      <c r="E78" s="158">
        <v>505.6</v>
      </c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47"/>
      <c r="Z78" s="147"/>
      <c r="AA78" s="147"/>
      <c r="AB78" s="147"/>
      <c r="AC78" s="147"/>
      <c r="AD78" s="147"/>
      <c r="AE78" s="147"/>
      <c r="AF78" s="147"/>
      <c r="AG78" s="147" t="s">
        <v>159</v>
      </c>
      <c r="AH78" s="147">
        <v>0</v>
      </c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</row>
    <row r="79" spans="1:60" outlineLevel="1" x14ac:dyDescent="0.2">
      <c r="A79" s="154"/>
      <c r="B79" s="155"/>
      <c r="C79" s="179" t="s">
        <v>162</v>
      </c>
      <c r="D79" s="157"/>
      <c r="E79" s="158">
        <v>62.4</v>
      </c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47"/>
      <c r="Z79" s="147"/>
      <c r="AA79" s="147"/>
      <c r="AB79" s="147"/>
      <c r="AC79" s="147"/>
      <c r="AD79" s="147"/>
      <c r="AE79" s="147"/>
      <c r="AF79" s="147"/>
      <c r="AG79" s="147" t="s">
        <v>159</v>
      </c>
      <c r="AH79" s="147">
        <v>0</v>
      </c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</row>
    <row r="80" spans="1:60" outlineLevel="1" x14ac:dyDescent="0.2">
      <c r="A80" s="168">
        <v>24</v>
      </c>
      <c r="B80" s="169" t="s">
        <v>253</v>
      </c>
      <c r="C80" s="178" t="s">
        <v>254</v>
      </c>
      <c r="D80" s="170" t="s">
        <v>152</v>
      </c>
      <c r="E80" s="171">
        <v>732.1</v>
      </c>
      <c r="F80" s="172"/>
      <c r="G80" s="173">
        <f>ROUND(E80*F80,2)</f>
        <v>0</v>
      </c>
      <c r="H80" s="172"/>
      <c r="I80" s="173">
        <f>ROUND(E80*H80,2)</f>
        <v>0</v>
      </c>
      <c r="J80" s="172"/>
      <c r="K80" s="173">
        <f>ROUND(E80*J80,2)</f>
        <v>0</v>
      </c>
      <c r="L80" s="173">
        <v>21</v>
      </c>
      <c r="M80" s="173">
        <f>G80*(1+L80/100)</f>
        <v>0</v>
      </c>
      <c r="N80" s="173">
        <v>0.51085999999999998</v>
      </c>
      <c r="O80" s="173">
        <f>ROUND(E80*N80,2)</f>
        <v>374</v>
      </c>
      <c r="P80" s="173">
        <v>0</v>
      </c>
      <c r="Q80" s="173">
        <f>ROUND(E80*P80,2)</f>
        <v>0</v>
      </c>
      <c r="R80" s="173" t="s">
        <v>153</v>
      </c>
      <c r="S80" s="173" t="s">
        <v>154</v>
      </c>
      <c r="T80" s="174" t="s">
        <v>155</v>
      </c>
      <c r="U80" s="156">
        <v>2.7E-2</v>
      </c>
      <c r="V80" s="156">
        <f>ROUND(E80*U80,2)</f>
        <v>19.77</v>
      </c>
      <c r="W80" s="156"/>
      <c r="X80" s="156" t="s">
        <v>156</v>
      </c>
      <c r="Y80" s="147"/>
      <c r="Z80" s="147"/>
      <c r="AA80" s="147"/>
      <c r="AB80" s="147"/>
      <c r="AC80" s="147"/>
      <c r="AD80" s="147"/>
      <c r="AE80" s="147"/>
      <c r="AF80" s="147"/>
      <c r="AG80" s="147" t="s">
        <v>157</v>
      </c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</row>
    <row r="81" spans="1:60" outlineLevel="1" x14ac:dyDescent="0.2">
      <c r="A81" s="154"/>
      <c r="B81" s="155"/>
      <c r="C81" s="253" t="s">
        <v>255</v>
      </c>
      <c r="D81" s="254"/>
      <c r="E81" s="254"/>
      <c r="F81" s="254"/>
      <c r="G81" s="254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56"/>
      <c r="T81" s="156"/>
      <c r="U81" s="156"/>
      <c r="V81" s="156"/>
      <c r="W81" s="156"/>
      <c r="X81" s="156"/>
      <c r="Y81" s="147"/>
      <c r="Z81" s="147"/>
      <c r="AA81" s="147"/>
      <c r="AB81" s="147"/>
      <c r="AC81" s="147"/>
      <c r="AD81" s="147"/>
      <c r="AE81" s="147"/>
      <c r="AF81" s="147"/>
      <c r="AG81" s="147" t="s">
        <v>175</v>
      </c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</row>
    <row r="82" spans="1:60" outlineLevel="1" x14ac:dyDescent="0.2">
      <c r="A82" s="154"/>
      <c r="B82" s="155"/>
      <c r="C82" s="179" t="s">
        <v>221</v>
      </c>
      <c r="D82" s="157"/>
      <c r="E82" s="158">
        <v>684.1</v>
      </c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47"/>
      <c r="Z82" s="147"/>
      <c r="AA82" s="147"/>
      <c r="AB82" s="147"/>
      <c r="AC82" s="147"/>
      <c r="AD82" s="147"/>
      <c r="AE82" s="147"/>
      <c r="AF82" s="147"/>
      <c r="AG82" s="147" t="s">
        <v>159</v>
      </c>
      <c r="AH82" s="147">
        <v>0</v>
      </c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</row>
    <row r="83" spans="1:60" outlineLevel="1" x14ac:dyDescent="0.2">
      <c r="A83" s="154"/>
      <c r="B83" s="155"/>
      <c r="C83" s="179" t="s">
        <v>168</v>
      </c>
      <c r="D83" s="157"/>
      <c r="E83" s="158">
        <v>48</v>
      </c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  <c r="X83" s="156"/>
      <c r="Y83" s="147"/>
      <c r="Z83" s="147"/>
      <c r="AA83" s="147"/>
      <c r="AB83" s="147"/>
      <c r="AC83" s="147"/>
      <c r="AD83" s="147"/>
      <c r="AE83" s="147"/>
      <c r="AF83" s="147"/>
      <c r="AG83" s="147" t="s">
        <v>159</v>
      </c>
      <c r="AH83" s="147">
        <v>0</v>
      </c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</row>
    <row r="84" spans="1:60" outlineLevel="1" x14ac:dyDescent="0.2">
      <c r="A84" s="168">
        <v>25</v>
      </c>
      <c r="B84" s="169" t="s">
        <v>256</v>
      </c>
      <c r="C84" s="178" t="s">
        <v>257</v>
      </c>
      <c r="D84" s="170" t="s">
        <v>182</v>
      </c>
      <c r="E84" s="171">
        <v>333.1</v>
      </c>
      <c r="F84" s="172"/>
      <c r="G84" s="173">
        <f>ROUND(E84*F84,2)</f>
        <v>0</v>
      </c>
      <c r="H84" s="172"/>
      <c r="I84" s="173">
        <f>ROUND(E84*H84,2)</f>
        <v>0</v>
      </c>
      <c r="J84" s="172"/>
      <c r="K84" s="173">
        <f>ROUND(E84*J84,2)</f>
        <v>0</v>
      </c>
      <c r="L84" s="173">
        <v>21</v>
      </c>
      <c r="M84" s="173">
        <f>G84*(1+L84/100)</f>
        <v>0</v>
      </c>
      <c r="N84" s="173">
        <v>0</v>
      </c>
      <c r="O84" s="173">
        <f>ROUND(E84*N84,2)</f>
        <v>0</v>
      </c>
      <c r="P84" s="173">
        <v>0</v>
      </c>
      <c r="Q84" s="173">
        <f>ROUND(E84*P84,2)</f>
        <v>0</v>
      </c>
      <c r="R84" s="173" t="s">
        <v>153</v>
      </c>
      <c r="S84" s="173" t="s">
        <v>154</v>
      </c>
      <c r="T84" s="174" t="s">
        <v>155</v>
      </c>
      <c r="U84" s="156">
        <v>0.96</v>
      </c>
      <c r="V84" s="156">
        <f>ROUND(E84*U84,2)</f>
        <v>319.77999999999997</v>
      </c>
      <c r="W84" s="156"/>
      <c r="X84" s="156" t="s">
        <v>156</v>
      </c>
      <c r="Y84" s="147"/>
      <c r="Z84" s="147"/>
      <c r="AA84" s="147"/>
      <c r="AB84" s="147"/>
      <c r="AC84" s="147"/>
      <c r="AD84" s="147"/>
      <c r="AE84" s="147"/>
      <c r="AF84" s="147"/>
      <c r="AG84" s="147" t="s">
        <v>157</v>
      </c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</row>
    <row r="85" spans="1:60" outlineLevel="1" x14ac:dyDescent="0.2">
      <c r="A85" s="154"/>
      <c r="B85" s="155"/>
      <c r="C85" s="179" t="s">
        <v>258</v>
      </c>
      <c r="D85" s="157"/>
      <c r="E85" s="158">
        <v>333.1</v>
      </c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  <c r="X85" s="156"/>
      <c r="Y85" s="147"/>
      <c r="Z85" s="147"/>
      <c r="AA85" s="147"/>
      <c r="AB85" s="147"/>
      <c r="AC85" s="147"/>
      <c r="AD85" s="147"/>
      <c r="AE85" s="147"/>
      <c r="AF85" s="147"/>
      <c r="AG85" s="147" t="s">
        <v>159</v>
      </c>
      <c r="AH85" s="147">
        <v>0</v>
      </c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</row>
    <row r="86" spans="1:60" outlineLevel="1" x14ac:dyDescent="0.2">
      <c r="A86" s="168">
        <v>26</v>
      </c>
      <c r="B86" s="169" t="s">
        <v>259</v>
      </c>
      <c r="C86" s="178" t="s">
        <v>260</v>
      </c>
      <c r="D86" s="170" t="s">
        <v>152</v>
      </c>
      <c r="E86" s="171">
        <v>458.6</v>
      </c>
      <c r="F86" s="172"/>
      <c r="G86" s="173">
        <f>ROUND(E86*F86,2)</f>
        <v>0</v>
      </c>
      <c r="H86" s="172"/>
      <c r="I86" s="173">
        <f>ROUND(E86*H86,2)</f>
        <v>0</v>
      </c>
      <c r="J86" s="172"/>
      <c r="K86" s="173">
        <f>ROUND(E86*J86,2)</f>
        <v>0</v>
      </c>
      <c r="L86" s="173">
        <v>21</v>
      </c>
      <c r="M86" s="173">
        <f>G86*(1+L86/100)</f>
        <v>0</v>
      </c>
      <c r="N86" s="173">
        <v>5.6100000000000004E-3</v>
      </c>
      <c r="O86" s="173">
        <f>ROUND(E86*N86,2)</f>
        <v>2.57</v>
      </c>
      <c r="P86" s="173">
        <v>0</v>
      </c>
      <c r="Q86" s="173">
        <f>ROUND(E86*P86,2)</f>
        <v>0</v>
      </c>
      <c r="R86" s="173" t="s">
        <v>153</v>
      </c>
      <c r="S86" s="173" t="s">
        <v>154</v>
      </c>
      <c r="T86" s="174" t="s">
        <v>155</v>
      </c>
      <c r="U86" s="156">
        <v>4.0000000000000001E-3</v>
      </c>
      <c r="V86" s="156">
        <f>ROUND(E86*U86,2)</f>
        <v>1.83</v>
      </c>
      <c r="W86" s="156"/>
      <c r="X86" s="156" t="s">
        <v>156</v>
      </c>
      <c r="Y86" s="147"/>
      <c r="Z86" s="147"/>
      <c r="AA86" s="147"/>
      <c r="AB86" s="147"/>
      <c r="AC86" s="147"/>
      <c r="AD86" s="147"/>
      <c r="AE86" s="147"/>
      <c r="AF86" s="147"/>
      <c r="AG86" s="147" t="s">
        <v>157</v>
      </c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</row>
    <row r="87" spans="1:60" outlineLevel="1" x14ac:dyDescent="0.2">
      <c r="A87" s="154"/>
      <c r="B87" s="155"/>
      <c r="C87" s="253" t="s">
        <v>261</v>
      </c>
      <c r="D87" s="254"/>
      <c r="E87" s="254"/>
      <c r="F87" s="254"/>
      <c r="G87" s="254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47"/>
      <c r="Z87" s="147"/>
      <c r="AA87" s="147"/>
      <c r="AB87" s="147"/>
      <c r="AC87" s="147"/>
      <c r="AD87" s="147"/>
      <c r="AE87" s="147"/>
      <c r="AF87" s="147"/>
      <c r="AG87" s="147" t="s">
        <v>175</v>
      </c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</row>
    <row r="88" spans="1:60" outlineLevel="1" x14ac:dyDescent="0.2">
      <c r="A88" s="154"/>
      <c r="B88" s="155"/>
      <c r="C88" s="179" t="s">
        <v>262</v>
      </c>
      <c r="D88" s="157"/>
      <c r="E88" s="158">
        <v>458.6</v>
      </c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47"/>
      <c r="Z88" s="147"/>
      <c r="AA88" s="147"/>
      <c r="AB88" s="147"/>
      <c r="AC88" s="147"/>
      <c r="AD88" s="147"/>
      <c r="AE88" s="147"/>
      <c r="AF88" s="147"/>
      <c r="AG88" s="147" t="s">
        <v>159</v>
      </c>
      <c r="AH88" s="147">
        <v>0</v>
      </c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</row>
    <row r="89" spans="1:60" ht="22.5" outlineLevel="1" x14ac:dyDescent="0.2">
      <c r="A89" s="168">
        <v>27</v>
      </c>
      <c r="B89" s="169" t="s">
        <v>263</v>
      </c>
      <c r="C89" s="178" t="s">
        <v>264</v>
      </c>
      <c r="D89" s="170" t="s">
        <v>152</v>
      </c>
      <c r="E89" s="171">
        <v>4345.8</v>
      </c>
      <c r="F89" s="172"/>
      <c r="G89" s="173">
        <f>ROUND(E89*F89,2)</f>
        <v>0</v>
      </c>
      <c r="H89" s="172"/>
      <c r="I89" s="173">
        <f>ROUND(E89*H89,2)</f>
        <v>0</v>
      </c>
      <c r="J89" s="172"/>
      <c r="K89" s="173">
        <f>ROUND(E89*J89,2)</f>
        <v>0</v>
      </c>
      <c r="L89" s="173">
        <v>21</v>
      </c>
      <c r="M89" s="173">
        <f>G89*(1+L89/100)</f>
        <v>0</v>
      </c>
      <c r="N89" s="173">
        <v>5.0000000000000001E-4</v>
      </c>
      <c r="O89" s="173">
        <f>ROUND(E89*N89,2)</f>
        <v>2.17</v>
      </c>
      <c r="P89" s="173">
        <v>0</v>
      </c>
      <c r="Q89" s="173">
        <f>ROUND(E89*P89,2)</f>
        <v>0</v>
      </c>
      <c r="R89" s="173" t="s">
        <v>153</v>
      </c>
      <c r="S89" s="173" t="s">
        <v>154</v>
      </c>
      <c r="T89" s="174" t="s">
        <v>155</v>
      </c>
      <c r="U89" s="156">
        <v>2E-3</v>
      </c>
      <c r="V89" s="156">
        <f>ROUND(E89*U89,2)</f>
        <v>8.69</v>
      </c>
      <c r="W89" s="156"/>
      <c r="X89" s="156" t="s">
        <v>156</v>
      </c>
      <c r="Y89" s="147"/>
      <c r="Z89" s="147"/>
      <c r="AA89" s="147"/>
      <c r="AB89" s="147"/>
      <c r="AC89" s="147"/>
      <c r="AD89" s="147"/>
      <c r="AE89" s="147"/>
      <c r="AF89" s="147"/>
      <c r="AG89" s="147" t="s">
        <v>157</v>
      </c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</row>
    <row r="90" spans="1:60" outlineLevel="1" x14ac:dyDescent="0.2">
      <c r="A90" s="154"/>
      <c r="B90" s="155"/>
      <c r="C90" s="179" t="s">
        <v>265</v>
      </c>
      <c r="D90" s="157"/>
      <c r="E90" s="158">
        <v>2096.1</v>
      </c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  <c r="X90" s="156"/>
      <c r="Y90" s="147"/>
      <c r="Z90" s="147"/>
      <c r="AA90" s="147"/>
      <c r="AB90" s="147"/>
      <c r="AC90" s="147"/>
      <c r="AD90" s="147"/>
      <c r="AE90" s="147"/>
      <c r="AF90" s="147"/>
      <c r="AG90" s="147" t="s">
        <v>159</v>
      </c>
      <c r="AH90" s="147">
        <v>0</v>
      </c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</row>
    <row r="91" spans="1:60" outlineLevel="1" x14ac:dyDescent="0.2">
      <c r="A91" s="154"/>
      <c r="B91" s="155"/>
      <c r="C91" s="179" t="s">
        <v>266</v>
      </c>
      <c r="D91" s="157"/>
      <c r="E91" s="158">
        <v>2096.1</v>
      </c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  <c r="X91" s="156"/>
      <c r="Y91" s="147"/>
      <c r="Z91" s="147"/>
      <c r="AA91" s="147"/>
      <c r="AB91" s="147"/>
      <c r="AC91" s="147"/>
      <c r="AD91" s="147"/>
      <c r="AE91" s="147"/>
      <c r="AF91" s="147"/>
      <c r="AG91" s="147" t="s">
        <v>159</v>
      </c>
      <c r="AH91" s="147">
        <v>0</v>
      </c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</row>
    <row r="92" spans="1:60" outlineLevel="1" x14ac:dyDescent="0.2">
      <c r="A92" s="154"/>
      <c r="B92" s="155"/>
      <c r="C92" s="179" t="s">
        <v>267</v>
      </c>
      <c r="D92" s="157"/>
      <c r="E92" s="158">
        <v>76.8</v>
      </c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47"/>
      <c r="Z92" s="147"/>
      <c r="AA92" s="147"/>
      <c r="AB92" s="147"/>
      <c r="AC92" s="147"/>
      <c r="AD92" s="147"/>
      <c r="AE92" s="147"/>
      <c r="AF92" s="147"/>
      <c r="AG92" s="147" t="s">
        <v>159</v>
      </c>
      <c r="AH92" s="147">
        <v>0</v>
      </c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</row>
    <row r="93" spans="1:60" outlineLevel="1" x14ac:dyDescent="0.2">
      <c r="A93" s="154"/>
      <c r="B93" s="155"/>
      <c r="C93" s="179" t="s">
        <v>268</v>
      </c>
      <c r="D93" s="157"/>
      <c r="E93" s="158">
        <v>76.8</v>
      </c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47"/>
      <c r="Z93" s="147"/>
      <c r="AA93" s="147"/>
      <c r="AB93" s="147"/>
      <c r="AC93" s="147"/>
      <c r="AD93" s="147"/>
      <c r="AE93" s="147"/>
      <c r="AF93" s="147"/>
      <c r="AG93" s="147" t="s">
        <v>159</v>
      </c>
      <c r="AH93" s="147">
        <v>0</v>
      </c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</row>
    <row r="94" spans="1:60" ht="22.5" outlineLevel="1" x14ac:dyDescent="0.2">
      <c r="A94" s="168">
        <v>28</v>
      </c>
      <c r="B94" s="169" t="s">
        <v>269</v>
      </c>
      <c r="C94" s="178" t="s">
        <v>270</v>
      </c>
      <c r="D94" s="170" t="s">
        <v>152</v>
      </c>
      <c r="E94" s="171">
        <v>746.5</v>
      </c>
      <c r="F94" s="172"/>
      <c r="G94" s="173">
        <f>ROUND(E94*F94,2)</f>
        <v>0</v>
      </c>
      <c r="H94" s="172"/>
      <c r="I94" s="173">
        <f>ROUND(E94*H94,2)</f>
        <v>0</v>
      </c>
      <c r="J94" s="172"/>
      <c r="K94" s="173">
        <f>ROUND(E94*J94,2)</f>
        <v>0</v>
      </c>
      <c r="L94" s="173">
        <v>21</v>
      </c>
      <c r="M94" s="173">
        <f>G94*(1+L94/100)</f>
        <v>0</v>
      </c>
      <c r="N94" s="173">
        <v>7.1000000000000002E-4</v>
      </c>
      <c r="O94" s="173">
        <f>ROUND(E94*N94,2)</f>
        <v>0.53</v>
      </c>
      <c r="P94" s="173">
        <v>0</v>
      </c>
      <c r="Q94" s="173">
        <f>ROUND(E94*P94,2)</f>
        <v>0</v>
      </c>
      <c r="R94" s="173" t="s">
        <v>153</v>
      </c>
      <c r="S94" s="173" t="s">
        <v>154</v>
      </c>
      <c r="T94" s="174" t="s">
        <v>155</v>
      </c>
      <c r="U94" s="156">
        <v>2E-3</v>
      </c>
      <c r="V94" s="156">
        <f>ROUND(E94*U94,2)</f>
        <v>1.49</v>
      </c>
      <c r="W94" s="156"/>
      <c r="X94" s="156" t="s">
        <v>156</v>
      </c>
      <c r="Y94" s="147"/>
      <c r="Z94" s="147"/>
      <c r="AA94" s="147"/>
      <c r="AB94" s="147"/>
      <c r="AC94" s="147"/>
      <c r="AD94" s="147"/>
      <c r="AE94" s="147"/>
      <c r="AF94" s="147"/>
      <c r="AG94" s="147" t="s">
        <v>157</v>
      </c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</row>
    <row r="95" spans="1:60" outlineLevel="1" x14ac:dyDescent="0.2">
      <c r="A95" s="154"/>
      <c r="B95" s="155"/>
      <c r="C95" s="179" t="s">
        <v>221</v>
      </c>
      <c r="D95" s="157"/>
      <c r="E95" s="158">
        <v>684.1</v>
      </c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47"/>
      <c r="Z95" s="147"/>
      <c r="AA95" s="147"/>
      <c r="AB95" s="147"/>
      <c r="AC95" s="147"/>
      <c r="AD95" s="147"/>
      <c r="AE95" s="147"/>
      <c r="AF95" s="147"/>
      <c r="AG95" s="147" t="s">
        <v>159</v>
      </c>
      <c r="AH95" s="147">
        <v>0</v>
      </c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</row>
    <row r="96" spans="1:60" outlineLevel="1" x14ac:dyDescent="0.2">
      <c r="A96" s="154"/>
      <c r="B96" s="155"/>
      <c r="C96" s="179" t="s">
        <v>162</v>
      </c>
      <c r="D96" s="157"/>
      <c r="E96" s="158">
        <v>62.4</v>
      </c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47"/>
      <c r="Z96" s="147"/>
      <c r="AA96" s="147"/>
      <c r="AB96" s="147"/>
      <c r="AC96" s="147"/>
      <c r="AD96" s="147"/>
      <c r="AE96" s="147"/>
      <c r="AF96" s="147"/>
      <c r="AG96" s="147" t="s">
        <v>159</v>
      </c>
      <c r="AH96" s="147">
        <v>0</v>
      </c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</row>
    <row r="97" spans="1:60" ht="22.5" outlineLevel="1" x14ac:dyDescent="0.2">
      <c r="A97" s="168">
        <v>29</v>
      </c>
      <c r="B97" s="169" t="s">
        <v>271</v>
      </c>
      <c r="C97" s="178" t="s">
        <v>272</v>
      </c>
      <c r="D97" s="170" t="s">
        <v>152</v>
      </c>
      <c r="E97" s="171">
        <v>2172.9</v>
      </c>
      <c r="F97" s="172"/>
      <c r="G97" s="173">
        <f>ROUND(E97*F97,2)</f>
        <v>0</v>
      </c>
      <c r="H97" s="172"/>
      <c r="I97" s="173">
        <f>ROUND(E97*H97,2)</f>
        <v>0</v>
      </c>
      <c r="J97" s="172"/>
      <c r="K97" s="173">
        <f>ROUND(E97*J97,2)</f>
        <v>0</v>
      </c>
      <c r="L97" s="173">
        <v>21</v>
      </c>
      <c r="M97" s="173">
        <f>G97*(1+L97/100)</f>
        <v>0</v>
      </c>
      <c r="N97" s="173">
        <v>0.10373</v>
      </c>
      <c r="O97" s="173">
        <f>ROUND(E97*N97,2)</f>
        <v>225.39</v>
      </c>
      <c r="P97" s="173">
        <v>0</v>
      </c>
      <c r="Q97" s="173">
        <f>ROUND(E97*P97,2)</f>
        <v>0</v>
      </c>
      <c r="R97" s="173" t="s">
        <v>153</v>
      </c>
      <c r="S97" s="173" t="s">
        <v>154</v>
      </c>
      <c r="T97" s="174" t="s">
        <v>155</v>
      </c>
      <c r="U97" s="156">
        <v>6.4000000000000001E-2</v>
      </c>
      <c r="V97" s="156">
        <f>ROUND(E97*U97,2)</f>
        <v>139.07</v>
      </c>
      <c r="W97" s="156"/>
      <c r="X97" s="156" t="s">
        <v>156</v>
      </c>
      <c r="Y97" s="147"/>
      <c r="Z97" s="147"/>
      <c r="AA97" s="147"/>
      <c r="AB97" s="147"/>
      <c r="AC97" s="147"/>
      <c r="AD97" s="147"/>
      <c r="AE97" s="147"/>
      <c r="AF97" s="147"/>
      <c r="AG97" s="147" t="s">
        <v>157</v>
      </c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</row>
    <row r="98" spans="1:60" outlineLevel="1" x14ac:dyDescent="0.2">
      <c r="A98" s="154"/>
      <c r="B98" s="155"/>
      <c r="C98" s="179" t="s">
        <v>273</v>
      </c>
      <c r="D98" s="157"/>
      <c r="E98" s="158">
        <v>2096.1</v>
      </c>
      <c r="F98" s="156"/>
      <c r="G98" s="156"/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6"/>
      <c r="S98" s="156"/>
      <c r="T98" s="156"/>
      <c r="U98" s="156"/>
      <c r="V98" s="156"/>
      <c r="W98" s="156"/>
      <c r="X98" s="156"/>
      <c r="Y98" s="147"/>
      <c r="Z98" s="147"/>
      <c r="AA98" s="147"/>
      <c r="AB98" s="147"/>
      <c r="AC98" s="147"/>
      <c r="AD98" s="147"/>
      <c r="AE98" s="147"/>
      <c r="AF98" s="147"/>
      <c r="AG98" s="147" t="s">
        <v>159</v>
      </c>
      <c r="AH98" s="147">
        <v>0</v>
      </c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</row>
    <row r="99" spans="1:60" outlineLevel="1" x14ac:dyDescent="0.2">
      <c r="A99" s="154"/>
      <c r="B99" s="155"/>
      <c r="C99" s="179" t="s">
        <v>176</v>
      </c>
      <c r="D99" s="157"/>
      <c r="E99" s="158">
        <v>76.8</v>
      </c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6"/>
      <c r="Q99" s="156"/>
      <c r="R99" s="156"/>
      <c r="S99" s="156"/>
      <c r="T99" s="156"/>
      <c r="U99" s="156"/>
      <c r="V99" s="156"/>
      <c r="W99" s="156"/>
      <c r="X99" s="156"/>
      <c r="Y99" s="147"/>
      <c r="Z99" s="147"/>
      <c r="AA99" s="147"/>
      <c r="AB99" s="147"/>
      <c r="AC99" s="147"/>
      <c r="AD99" s="147"/>
      <c r="AE99" s="147"/>
      <c r="AF99" s="147"/>
      <c r="AG99" s="147" t="s">
        <v>159</v>
      </c>
      <c r="AH99" s="147">
        <v>0</v>
      </c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</row>
    <row r="100" spans="1:60" ht="22.5" outlineLevel="1" x14ac:dyDescent="0.2">
      <c r="A100" s="168">
        <v>30</v>
      </c>
      <c r="B100" s="169" t="s">
        <v>274</v>
      </c>
      <c r="C100" s="178" t="s">
        <v>275</v>
      </c>
      <c r="D100" s="170" t="s">
        <v>152</v>
      </c>
      <c r="E100" s="171">
        <v>2096.1</v>
      </c>
      <c r="F100" s="172"/>
      <c r="G100" s="173">
        <f>ROUND(E100*F100,2)</f>
        <v>0</v>
      </c>
      <c r="H100" s="172"/>
      <c r="I100" s="173">
        <f>ROUND(E100*H100,2)</f>
        <v>0</v>
      </c>
      <c r="J100" s="172"/>
      <c r="K100" s="173">
        <f>ROUND(E100*J100,2)</f>
        <v>0</v>
      </c>
      <c r="L100" s="173">
        <v>21</v>
      </c>
      <c r="M100" s="173">
        <f>G100*(1+L100/100)</f>
        <v>0</v>
      </c>
      <c r="N100" s="173">
        <v>0.15559000000000001</v>
      </c>
      <c r="O100" s="173">
        <f>ROUND(E100*N100,2)</f>
        <v>326.13</v>
      </c>
      <c r="P100" s="173">
        <v>0</v>
      </c>
      <c r="Q100" s="173">
        <f>ROUND(E100*P100,2)</f>
        <v>0</v>
      </c>
      <c r="R100" s="173" t="s">
        <v>153</v>
      </c>
      <c r="S100" s="173" t="s">
        <v>154</v>
      </c>
      <c r="T100" s="174" t="s">
        <v>155</v>
      </c>
      <c r="U100" s="156">
        <v>8.2000000000000003E-2</v>
      </c>
      <c r="V100" s="156">
        <f>ROUND(E100*U100,2)</f>
        <v>171.88</v>
      </c>
      <c r="W100" s="156"/>
      <c r="X100" s="156" t="s">
        <v>156</v>
      </c>
      <c r="Y100" s="147"/>
      <c r="Z100" s="147"/>
      <c r="AA100" s="147"/>
      <c r="AB100" s="147"/>
      <c r="AC100" s="147"/>
      <c r="AD100" s="147"/>
      <c r="AE100" s="147"/>
      <c r="AF100" s="147"/>
      <c r="AG100" s="147" t="s">
        <v>157</v>
      </c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</row>
    <row r="101" spans="1:60" outlineLevel="1" x14ac:dyDescent="0.2">
      <c r="A101" s="154"/>
      <c r="B101" s="155"/>
      <c r="C101" s="179" t="s">
        <v>273</v>
      </c>
      <c r="D101" s="157"/>
      <c r="E101" s="158">
        <v>2096.1</v>
      </c>
      <c r="F101" s="156"/>
      <c r="G101" s="156"/>
      <c r="H101" s="156"/>
      <c r="I101" s="156"/>
      <c r="J101" s="156"/>
      <c r="K101" s="156"/>
      <c r="L101" s="156"/>
      <c r="M101" s="156"/>
      <c r="N101" s="156"/>
      <c r="O101" s="156"/>
      <c r="P101" s="156"/>
      <c r="Q101" s="156"/>
      <c r="R101" s="156"/>
      <c r="S101" s="156"/>
      <c r="T101" s="156"/>
      <c r="U101" s="156"/>
      <c r="V101" s="156"/>
      <c r="W101" s="156"/>
      <c r="X101" s="156"/>
      <c r="Y101" s="147"/>
      <c r="Z101" s="147"/>
      <c r="AA101" s="147"/>
      <c r="AB101" s="147"/>
      <c r="AC101" s="147"/>
      <c r="AD101" s="147"/>
      <c r="AE101" s="147"/>
      <c r="AF101" s="147"/>
      <c r="AG101" s="147" t="s">
        <v>159</v>
      </c>
      <c r="AH101" s="147">
        <v>0</v>
      </c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2" spans="1:60" ht="22.5" outlineLevel="1" x14ac:dyDescent="0.2">
      <c r="A102" s="168">
        <v>31</v>
      </c>
      <c r="B102" s="169" t="s">
        <v>274</v>
      </c>
      <c r="C102" s="178" t="s">
        <v>275</v>
      </c>
      <c r="D102" s="170" t="s">
        <v>152</v>
      </c>
      <c r="E102" s="171">
        <v>76.8</v>
      </c>
      <c r="F102" s="172"/>
      <c r="G102" s="173">
        <f>ROUND(E102*F102,2)</f>
        <v>0</v>
      </c>
      <c r="H102" s="172"/>
      <c r="I102" s="173">
        <f>ROUND(E102*H102,2)</f>
        <v>0</v>
      </c>
      <c r="J102" s="172"/>
      <c r="K102" s="173">
        <f>ROUND(E102*J102,2)</f>
        <v>0</v>
      </c>
      <c r="L102" s="173">
        <v>21</v>
      </c>
      <c r="M102" s="173">
        <f>G102*(1+L102/100)</f>
        <v>0</v>
      </c>
      <c r="N102" s="173">
        <v>0.15559000000000001</v>
      </c>
      <c r="O102" s="173">
        <f>ROUND(E102*N102,2)</f>
        <v>11.95</v>
      </c>
      <c r="P102" s="173">
        <v>0</v>
      </c>
      <c r="Q102" s="173">
        <f>ROUND(E102*P102,2)</f>
        <v>0</v>
      </c>
      <c r="R102" s="173" t="s">
        <v>153</v>
      </c>
      <c r="S102" s="173" t="s">
        <v>154</v>
      </c>
      <c r="T102" s="174" t="s">
        <v>155</v>
      </c>
      <c r="U102" s="156">
        <v>8.2000000000000003E-2</v>
      </c>
      <c r="V102" s="156">
        <f>ROUND(E102*U102,2)</f>
        <v>6.3</v>
      </c>
      <c r="W102" s="156"/>
      <c r="X102" s="156" t="s">
        <v>156</v>
      </c>
      <c r="Y102" s="147"/>
      <c r="Z102" s="147"/>
      <c r="AA102" s="147"/>
      <c r="AB102" s="147"/>
      <c r="AC102" s="147"/>
      <c r="AD102" s="147"/>
      <c r="AE102" s="147"/>
      <c r="AF102" s="147"/>
      <c r="AG102" s="147" t="s">
        <v>157</v>
      </c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3" spans="1:60" outlineLevel="1" x14ac:dyDescent="0.2">
      <c r="A103" s="154"/>
      <c r="B103" s="155"/>
      <c r="C103" s="179" t="s">
        <v>176</v>
      </c>
      <c r="D103" s="157"/>
      <c r="E103" s="158">
        <v>76.8</v>
      </c>
      <c r="F103" s="156"/>
      <c r="G103" s="156"/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  <c r="S103" s="156"/>
      <c r="T103" s="156"/>
      <c r="U103" s="156"/>
      <c r="V103" s="156"/>
      <c r="W103" s="156"/>
      <c r="X103" s="156"/>
      <c r="Y103" s="147"/>
      <c r="Z103" s="147"/>
      <c r="AA103" s="147"/>
      <c r="AB103" s="147"/>
      <c r="AC103" s="147"/>
      <c r="AD103" s="147"/>
      <c r="AE103" s="147"/>
      <c r="AF103" s="147"/>
      <c r="AG103" s="147" t="s">
        <v>159</v>
      </c>
      <c r="AH103" s="147">
        <v>0</v>
      </c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</row>
    <row r="104" spans="1:60" x14ac:dyDescent="0.2">
      <c r="A104" s="162" t="s">
        <v>148</v>
      </c>
      <c r="B104" s="163" t="s">
        <v>95</v>
      </c>
      <c r="C104" s="177" t="s">
        <v>96</v>
      </c>
      <c r="D104" s="164"/>
      <c r="E104" s="165"/>
      <c r="F104" s="166"/>
      <c r="G104" s="166">
        <f>SUMIF(AG105:AG109,"&lt;&gt;NOR",G105:G109)</f>
        <v>0</v>
      </c>
      <c r="H104" s="166"/>
      <c r="I104" s="166">
        <f>SUM(I105:I109)</f>
        <v>0</v>
      </c>
      <c r="J104" s="166"/>
      <c r="K104" s="166">
        <f>SUM(K105:K109)</f>
        <v>0</v>
      </c>
      <c r="L104" s="166"/>
      <c r="M104" s="166">
        <f>SUM(M105:M109)</f>
        <v>0</v>
      </c>
      <c r="N104" s="166"/>
      <c r="O104" s="166">
        <f>SUM(O105:O109)</f>
        <v>0.32</v>
      </c>
      <c r="P104" s="166"/>
      <c r="Q104" s="166">
        <f>SUM(Q105:Q109)</f>
        <v>0</v>
      </c>
      <c r="R104" s="166"/>
      <c r="S104" s="166"/>
      <c r="T104" s="167"/>
      <c r="U104" s="161"/>
      <c r="V104" s="161">
        <f>SUM(V105:V109)</f>
        <v>32.25</v>
      </c>
      <c r="W104" s="161"/>
      <c r="X104" s="161"/>
      <c r="AG104" t="s">
        <v>149</v>
      </c>
    </row>
    <row r="105" spans="1:60" outlineLevel="1" x14ac:dyDescent="0.2">
      <c r="A105" s="168">
        <v>32</v>
      </c>
      <c r="B105" s="169" t="s">
        <v>276</v>
      </c>
      <c r="C105" s="178" t="s">
        <v>277</v>
      </c>
      <c r="D105" s="170" t="s">
        <v>189</v>
      </c>
      <c r="E105" s="171">
        <v>644.9</v>
      </c>
      <c r="F105" s="172"/>
      <c r="G105" s="173">
        <f>ROUND(E105*F105,2)</f>
        <v>0</v>
      </c>
      <c r="H105" s="172"/>
      <c r="I105" s="173">
        <f>ROUND(E105*H105,2)</f>
        <v>0</v>
      </c>
      <c r="J105" s="172"/>
      <c r="K105" s="173">
        <f>ROUND(E105*J105,2)</f>
        <v>0</v>
      </c>
      <c r="L105" s="173">
        <v>21</v>
      </c>
      <c r="M105" s="173">
        <f>G105*(1+L105/100)</f>
        <v>0</v>
      </c>
      <c r="N105" s="173">
        <v>0</v>
      </c>
      <c r="O105" s="173">
        <f>ROUND(E105*N105,2)</f>
        <v>0</v>
      </c>
      <c r="P105" s="173">
        <v>0</v>
      </c>
      <c r="Q105" s="173">
        <f>ROUND(E105*P105,2)</f>
        <v>0</v>
      </c>
      <c r="R105" s="173"/>
      <c r="S105" s="173" t="s">
        <v>154</v>
      </c>
      <c r="T105" s="174" t="s">
        <v>155</v>
      </c>
      <c r="U105" s="156">
        <v>0.05</v>
      </c>
      <c r="V105" s="156">
        <f>ROUND(E105*U105,2)</f>
        <v>32.25</v>
      </c>
      <c r="W105" s="156"/>
      <c r="X105" s="156" t="s">
        <v>156</v>
      </c>
      <c r="Y105" s="147"/>
      <c r="Z105" s="147"/>
      <c r="AA105" s="147"/>
      <c r="AB105" s="147"/>
      <c r="AC105" s="147"/>
      <c r="AD105" s="147"/>
      <c r="AE105" s="147"/>
      <c r="AF105" s="147"/>
      <c r="AG105" s="147" t="s">
        <v>157</v>
      </c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  <row r="106" spans="1:60" outlineLevel="1" x14ac:dyDescent="0.2">
      <c r="A106" s="154"/>
      <c r="B106" s="155"/>
      <c r="C106" s="179" t="s">
        <v>278</v>
      </c>
      <c r="D106" s="157"/>
      <c r="E106" s="158">
        <v>644.9</v>
      </c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47"/>
      <c r="Z106" s="147"/>
      <c r="AA106" s="147"/>
      <c r="AB106" s="147"/>
      <c r="AC106" s="147"/>
      <c r="AD106" s="147"/>
      <c r="AE106" s="147"/>
      <c r="AF106" s="147"/>
      <c r="AG106" s="147" t="s">
        <v>159</v>
      </c>
      <c r="AH106" s="147">
        <v>0</v>
      </c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7" spans="1:60" outlineLevel="1" x14ac:dyDescent="0.2">
      <c r="A107" s="168">
        <v>33</v>
      </c>
      <c r="B107" s="169" t="s">
        <v>279</v>
      </c>
      <c r="C107" s="178" t="s">
        <v>280</v>
      </c>
      <c r="D107" s="170" t="s">
        <v>189</v>
      </c>
      <c r="E107" s="171">
        <v>664.24699999999996</v>
      </c>
      <c r="F107" s="172"/>
      <c r="G107" s="173">
        <f>ROUND(E107*F107,2)</f>
        <v>0</v>
      </c>
      <c r="H107" s="172"/>
      <c r="I107" s="173">
        <f>ROUND(E107*H107,2)</f>
        <v>0</v>
      </c>
      <c r="J107" s="172"/>
      <c r="K107" s="173">
        <f>ROUND(E107*J107,2)</f>
        <v>0</v>
      </c>
      <c r="L107" s="173">
        <v>21</v>
      </c>
      <c r="M107" s="173">
        <f>G107*(1+L107/100)</f>
        <v>0</v>
      </c>
      <c r="N107" s="173">
        <v>4.8000000000000001E-4</v>
      </c>
      <c r="O107" s="173">
        <f>ROUND(E107*N107,2)</f>
        <v>0.32</v>
      </c>
      <c r="P107" s="173">
        <v>0</v>
      </c>
      <c r="Q107" s="173">
        <f>ROUND(E107*P107,2)</f>
        <v>0</v>
      </c>
      <c r="R107" s="173" t="s">
        <v>228</v>
      </c>
      <c r="S107" s="173" t="s">
        <v>154</v>
      </c>
      <c r="T107" s="174" t="s">
        <v>155</v>
      </c>
      <c r="U107" s="156">
        <v>0</v>
      </c>
      <c r="V107" s="156">
        <f>ROUND(E107*U107,2)</f>
        <v>0</v>
      </c>
      <c r="W107" s="156"/>
      <c r="X107" s="156" t="s">
        <v>229</v>
      </c>
      <c r="Y107" s="147"/>
      <c r="Z107" s="147"/>
      <c r="AA107" s="147"/>
      <c r="AB107" s="147"/>
      <c r="AC107" s="147"/>
      <c r="AD107" s="147"/>
      <c r="AE107" s="147"/>
      <c r="AF107" s="147"/>
      <c r="AG107" s="147" t="s">
        <v>230</v>
      </c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08" spans="1:60" outlineLevel="1" x14ac:dyDescent="0.2">
      <c r="A108" s="154"/>
      <c r="B108" s="155"/>
      <c r="C108" s="179" t="s">
        <v>281</v>
      </c>
      <c r="D108" s="157"/>
      <c r="E108" s="158">
        <v>644.9</v>
      </c>
      <c r="F108" s="156"/>
      <c r="G108" s="156"/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  <c r="S108" s="156"/>
      <c r="T108" s="156"/>
      <c r="U108" s="156"/>
      <c r="V108" s="156"/>
      <c r="W108" s="156"/>
      <c r="X108" s="156"/>
      <c r="Y108" s="147"/>
      <c r="Z108" s="147"/>
      <c r="AA108" s="147"/>
      <c r="AB108" s="147"/>
      <c r="AC108" s="147"/>
      <c r="AD108" s="147"/>
      <c r="AE108" s="147"/>
      <c r="AF108" s="147"/>
      <c r="AG108" s="147" t="s">
        <v>159</v>
      </c>
      <c r="AH108" s="147">
        <v>5</v>
      </c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</row>
    <row r="109" spans="1:60" outlineLevel="1" x14ac:dyDescent="0.2">
      <c r="A109" s="154"/>
      <c r="B109" s="155"/>
      <c r="C109" s="180" t="s">
        <v>282</v>
      </c>
      <c r="D109" s="159"/>
      <c r="E109" s="160">
        <v>19.347000000000001</v>
      </c>
      <c r="F109" s="156"/>
      <c r="G109" s="156"/>
      <c r="H109" s="156"/>
      <c r="I109" s="156"/>
      <c r="J109" s="156"/>
      <c r="K109" s="156"/>
      <c r="L109" s="156"/>
      <c r="M109" s="156"/>
      <c r="N109" s="156"/>
      <c r="O109" s="156"/>
      <c r="P109" s="156"/>
      <c r="Q109" s="156"/>
      <c r="R109" s="156"/>
      <c r="S109" s="156"/>
      <c r="T109" s="156"/>
      <c r="U109" s="156"/>
      <c r="V109" s="156"/>
      <c r="W109" s="156"/>
      <c r="X109" s="156"/>
      <c r="Y109" s="147"/>
      <c r="Z109" s="147"/>
      <c r="AA109" s="147"/>
      <c r="AB109" s="147"/>
      <c r="AC109" s="147"/>
      <c r="AD109" s="147"/>
      <c r="AE109" s="147"/>
      <c r="AF109" s="147"/>
      <c r="AG109" s="147" t="s">
        <v>159</v>
      </c>
      <c r="AH109" s="147">
        <v>4</v>
      </c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</row>
    <row r="110" spans="1:60" x14ac:dyDescent="0.2">
      <c r="A110" s="162" t="s">
        <v>148</v>
      </c>
      <c r="B110" s="163" t="s">
        <v>97</v>
      </c>
      <c r="C110" s="177" t="s">
        <v>98</v>
      </c>
      <c r="D110" s="164"/>
      <c r="E110" s="165"/>
      <c r="F110" s="166"/>
      <c r="G110" s="166">
        <f>SUMIF(AG111:AG127,"&lt;&gt;NOR",G111:G127)</f>
        <v>0</v>
      </c>
      <c r="H110" s="166"/>
      <c r="I110" s="166">
        <f>SUM(I111:I127)</f>
        <v>0</v>
      </c>
      <c r="J110" s="166"/>
      <c r="K110" s="166">
        <f>SUM(K111:K127)</f>
        <v>0</v>
      </c>
      <c r="L110" s="166"/>
      <c r="M110" s="166">
        <f>SUM(M111:M127)</f>
        <v>0</v>
      </c>
      <c r="N110" s="166"/>
      <c r="O110" s="166">
        <f>SUM(O111:O127)</f>
        <v>0.30000000000000004</v>
      </c>
      <c r="P110" s="166"/>
      <c r="Q110" s="166">
        <f>SUM(Q111:Q127)</f>
        <v>0</v>
      </c>
      <c r="R110" s="166"/>
      <c r="S110" s="166"/>
      <c r="T110" s="167"/>
      <c r="U110" s="161"/>
      <c r="V110" s="161">
        <f>SUM(V111:V127)</f>
        <v>120.41</v>
      </c>
      <c r="W110" s="161"/>
      <c r="X110" s="161"/>
      <c r="AG110" t="s">
        <v>149</v>
      </c>
    </row>
    <row r="111" spans="1:60" outlineLevel="1" x14ac:dyDescent="0.2">
      <c r="A111" s="168">
        <v>34</v>
      </c>
      <c r="B111" s="169" t="s">
        <v>283</v>
      </c>
      <c r="C111" s="178" t="s">
        <v>284</v>
      </c>
      <c r="D111" s="170" t="s">
        <v>189</v>
      </c>
      <c r="E111" s="171">
        <v>644.9</v>
      </c>
      <c r="F111" s="172"/>
      <c r="G111" s="173">
        <f>ROUND(E111*F111,2)</f>
        <v>0</v>
      </c>
      <c r="H111" s="172"/>
      <c r="I111" s="173">
        <f>ROUND(E111*H111,2)</f>
        <v>0</v>
      </c>
      <c r="J111" s="172"/>
      <c r="K111" s="173">
        <f>ROUND(E111*J111,2)</f>
        <v>0</v>
      </c>
      <c r="L111" s="173">
        <v>21</v>
      </c>
      <c r="M111" s="173">
        <f>G111*(1+L111/100)</f>
        <v>0</v>
      </c>
      <c r="N111" s="173">
        <v>4.4000000000000002E-4</v>
      </c>
      <c r="O111" s="173">
        <f>ROUND(E111*N111,2)</f>
        <v>0.28000000000000003</v>
      </c>
      <c r="P111" s="173">
        <v>0</v>
      </c>
      <c r="Q111" s="173">
        <f>ROUND(E111*P111,2)</f>
        <v>0</v>
      </c>
      <c r="R111" s="173" t="s">
        <v>153</v>
      </c>
      <c r="S111" s="173" t="s">
        <v>154</v>
      </c>
      <c r="T111" s="174" t="s">
        <v>155</v>
      </c>
      <c r="U111" s="156">
        <v>3.1E-2</v>
      </c>
      <c r="V111" s="156">
        <f>ROUND(E111*U111,2)</f>
        <v>19.989999999999998</v>
      </c>
      <c r="W111" s="156"/>
      <c r="X111" s="156" t="s">
        <v>156</v>
      </c>
      <c r="Y111" s="147"/>
      <c r="Z111" s="147"/>
      <c r="AA111" s="147"/>
      <c r="AB111" s="147"/>
      <c r="AC111" s="147"/>
      <c r="AD111" s="147"/>
      <c r="AE111" s="147"/>
      <c r="AF111" s="147"/>
      <c r="AG111" s="147" t="s">
        <v>157</v>
      </c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  <row r="112" spans="1:60" outlineLevel="1" x14ac:dyDescent="0.2">
      <c r="A112" s="154"/>
      <c r="B112" s="155"/>
      <c r="C112" s="179" t="s">
        <v>285</v>
      </c>
      <c r="D112" s="157"/>
      <c r="E112" s="158">
        <v>644.9</v>
      </c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6"/>
      <c r="R112" s="156"/>
      <c r="S112" s="156"/>
      <c r="T112" s="156"/>
      <c r="U112" s="156"/>
      <c r="V112" s="156"/>
      <c r="W112" s="156"/>
      <c r="X112" s="156"/>
      <c r="Y112" s="147"/>
      <c r="Z112" s="147"/>
      <c r="AA112" s="147"/>
      <c r="AB112" s="147"/>
      <c r="AC112" s="147"/>
      <c r="AD112" s="147"/>
      <c r="AE112" s="147"/>
      <c r="AF112" s="147"/>
      <c r="AG112" s="147" t="s">
        <v>159</v>
      </c>
      <c r="AH112" s="147">
        <v>0</v>
      </c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  <c r="BB112" s="147"/>
      <c r="BC112" s="147"/>
      <c r="BD112" s="147"/>
      <c r="BE112" s="147"/>
      <c r="BF112" s="147"/>
      <c r="BG112" s="147"/>
      <c r="BH112" s="147"/>
    </row>
    <row r="113" spans="1:60" outlineLevel="1" x14ac:dyDescent="0.2">
      <c r="A113" s="168">
        <v>35</v>
      </c>
      <c r="B113" s="169" t="s">
        <v>286</v>
      </c>
      <c r="C113" s="178" t="s">
        <v>287</v>
      </c>
      <c r="D113" s="170" t="s">
        <v>189</v>
      </c>
      <c r="E113" s="171">
        <v>644.9</v>
      </c>
      <c r="F113" s="172"/>
      <c r="G113" s="173">
        <f>ROUND(E113*F113,2)</f>
        <v>0</v>
      </c>
      <c r="H113" s="172"/>
      <c r="I113" s="173">
        <f>ROUND(E113*H113,2)</f>
        <v>0</v>
      </c>
      <c r="J113" s="172"/>
      <c r="K113" s="173">
        <f>ROUND(E113*J113,2)</f>
        <v>0</v>
      </c>
      <c r="L113" s="173">
        <v>21</v>
      </c>
      <c r="M113" s="173">
        <f>G113*(1+L113/100)</f>
        <v>0</v>
      </c>
      <c r="N113" s="173">
        <v>0</v>
      </c>
      <c r="O113" s="173">
        <f>ROUND(E113*N113,2)</f>
        <v>0</v>
      </c>
      <c r="P113" s="173">
        <v>0</v>
      </c>
      <c r="Q113" s="173">
        <f>ROUND(E113*P113,2)</f>
        <v>0</v>
      </c>
      <c r="R113" s="173" t="s">
        <v>153</v>
      </c>
      <c r="S113" s="173" t="s">
        <v>154</v>
      </c>
      <c r="T113" s="174" t="s">
        <v>155</v>
      </c>
      <c r="U113" s="156">
        <v>1.2E-2</v>
      </c>
      <c r="V113" s="156">
        <f>ROUND(E113*U113,2)</f>
        <v>7.74</v>
      </c>
      <c r="W113" s="156"/>
      <c r="X113" s="156" t="s">
        <v>156</v>
      </c>
      <c r="Y113" s="147"/>
      <c r="Z113" s="147"/>
      <c r="AA113" s="147"/>
      <c r="AB113" s="147"/>
      <c r="AC113" s="147"/>
      <c r="AD113" s="147"/>
      <c r="AE113" s="147"/>
      <c r="AF113" s="147"/>
      <c r="AG113" s="147" t="s">
        <v>157</v>
      </c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  <c r="BB113" s="147"/>
      <c r="BC113" s="147"/>
      <c r="BD113" s="147"/>
      <c r="BE113" s="147"/>
      <c r="BF113" s="147"/>
      <c r="BG113" s="147"/>
      <c r="BH113" s="147"/>
    </row>
    <row r="114" spans="1:60" outlineLevel="1" x14ac:dyDescent="0.2">
      <c r="A114" s="154"/>
      <c r="B114" s="155"/>
      <c r="C114" s="253" t="s">
        <v>288</v>
      </c>
      <c r="D114" s="254"/>
      <c r="E114" s="254"/>
      <c r="F114" s="254"/>
      <c r="G114" s="254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  <c r="R114" s="156"/>
      <c r="S114" s="156"/>
      <c r="T114" s="156"/>
      <c r="U114" s="156"/>
      <c r="V114" s="156"/>
      <c r="W114" s="156"/>
      <c r="X114" s="156"/>
      <c r="Y114" s="147"/>
      <c r="Z114" s="147"/>
      <c r="AA114" s="147"/>
      <c r="AB114" s="147"/>
      <c r="AC114" s="147"/>
      <c r="AD114" s="147"/>
      <c r="AE114" s="147"/>
      <c r="AF114" s="147"/>
      <c r="AG114" s="147" t="s">
        <v>175</v>
      </c>
      <c r="AH114" s="147"/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  <c r="BB114" s="147"/>
      <c r="BC114" s="147"/>
      <c r="BD114" s="147"/>
      <c r="BE114" s="147"/>
      <c r="BF114" s="147"/>
      <c r="BG114" s="147"/>
      <c r="BH114" s="147"/>
    </row>
    <row r="115" spans="1:60" outlineLevel="1" x14ac:dyDescent="0.2">
      <c r="A115" s="154"/>
      <c r="B115" s="155"/>
      <c r="C115" s="179" t="s">
        <v>285</v>
      </c>
      <c r="D115" s="157"/>
      <c r="E115" s="158">
        <v>644.9</v>
      </c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  <c r="S115" s="156"/>
      <c r="T115" s="156"/>
      <c r="U115" s="156"/>
      <c r="V115" s="156"/>
      <c r="W115" s="156"/>
      <c r="X115" s="156"/>
      <c r="Y115" s="147"/>
      <c r="Z115" s="147"/>
      <c r="AA115" s="147"/>
      <c r="AB115" s="147"/>
      <c r="AC115" s="147"/>
      <c r="AD115" s="147"/>
      <c r="AE115" s="147"/>
      <c r="AF115" s="147"/>
      <c r="AG115" s="147" t="s">
        <v>159</v>
      </c>
      <c r="AH115" s="147">
        <v>0</v>
      </c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</row>
    <row r="116" spans="1:60" ht="22.5" outlineLevel="1" x14ac:dyDescent="0.2">
      <c r="A116" s="168">
        <v>36</v>
      </c>
      <c r="B116" s="169" t="s">
        <v>289</v>
      </c>
      <c r="C116" s="178" t="s">
        <v>290</v>
      </c>
      <c r="D116" s="170" t="s">
        <v>189</v>
      </c>
      <c r="E116" s="171">
        <v>860.3</v>
      </c>
      <c r="F116" s="172"/>
      <c r="G116" s="173">
        <f>ROUND(E116*F116,2)</f>
        <v>0</v>
      </c>
      <c r="H116" s="172"/>
      <c r="I116" s="173">
        <f>ROUND(E116*H116,2)</f>
        <v>0</v>
      </c>
      <c r="J116" s="172"/>
      <c r="K116" s="173">
        <f>ROUND(E116*J116,2)</f>
        <v>0</v>
      </c>
      <c r="L116" s="173">
        <v>21</v>
      </c>
      <c r="M116" s="173">
        <f>G116*(1+L116/100)</f>
        <v>0</v>
      </c>
      <c r="N116" s="173">
        <v>2.0000000000000002E-5</v>
      </c>
      <c r="O116" s="173">
        <f>ROUND(E116*N116,2)</f>
        <v>0.02</v>
      </c>
      <c r="P116" s="173">
        <v>0</v>
      </c>
      <c r="Q116" s="173">
        <f>ROUND(E116*P116,2)</f>
        <v>0</v>
      </c>
      <c r="R116" s="173" t="s">
        <v>153</v>
      </c>
      <c r="S116" s="173" t="s">
        <v>154</v>
      </c>
      <c r="T116" s="174" t="s">
        <v>155</v>
      </c>
      <c r="U116" s="156">
        <v>4.2999999999999997E-2</v>
      </c>
      <c r="V116" s="156">
        <f>ROUND(E116*U116,2)</f>
        <v>36.99</v>
      </c>
      <c r="W116" s="156"/>
      <c r="X116" s="156" t="s">
        <v>156</v>
      </c>
      <c r="Y116" s="147"/>
      <c r="Z116" s="147"/>
      <c r="AA116" s="147"/>
      <c r="AB116" s="147"/>
      <c r="AC116" s="147"/>
      <c r="AD116" s="147"/>
      <c r="AE116" s="147"/>
      <c r="AF116" s="147"/>
      <c r="AG116" s="147" t="s">
        <v>157</v>
      </c>
      <c r="AH116" s="147"/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  <c r="BB116" s="147"/>
      <c r="BC116" s="147"/>
      <c r="BD116" s="147"/>
      <c r="BE116" s="147"/>
      <c r="BF116" s="147"/>
      <c r="BG116" s="147"/>
      <c r="BH116" s="147"/>
    </row>
    <row r="117" spans="1:60" outlineLevel="1" x14ac:dyDescent="0.2">
      <c r="A117" s="154"/>
      <c r="B117" s="155"/>
      <c r="C117" s="253" t="s">
        <v>291</v>
      </c>
      <c r="D117" s="254"/>
      <c r="E117" s="254"/>
      <c r="F117" s="254"/>
      <c r="G117" s="254"/>
      <c r="H117" s="156"/>
      <c r="I117" s="156"/>
      <c r="J117" s="156"/>
      <c r="K117" s="156"/>
      <c r="L117" s="156"/>
      <c r="M117" s="156"/>
      <c r="N117" s="156"/>
      <c r="O117" s="156"/>
      <c r="P117" s="156"/>
      <c r="Q117" s="156"/>
      <c r="R117" s="156"/>
      <c r="S117" s="156"/>
      <c r="T117" s="156"/>
      <c r="U117" s="156"/>
      <c r="V117" s="156"/>
      <c r="W117" s="156"/>
      <c r="X117" s="156"/>
      <c r="Y117" s="147"/>
      <c r="Z117" s="147"/>
      <c r="AA117" s="147"/>
      <c r="AB117" s="147"/>
      <c r="AC117" s="147"/>
      <c r="AD117" s="147"/>
      <c r="AE117" s="147"/>
      <c r="AF117" s="147"/>
      <c r="AG117" s="147" t="s">
        <v>175</v>
      </c>
      <c r="AH117" s="147"/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  <c r="BB117" s="147"/>
      <c r="BC117" s="147"/>
      <c r="BD117" s="147"/>
      <c r="BE117" s="147"/>
      <c r="BF117" s="147"/>
      <c r="BG117" s="147"/>
      <c r="BH117" s="147"/>
    </row>
    <row r="118" spans="1:60" outlineLevel="1" x14ac:dyDescent="0.2">
      <c r="A118" s="154"/>
      <c r="B118" s="155"/>
      <c r="C118" s="179" t="s">
        <v>292</v>
      </c>
      <c r="D118" s="157"/>
      <c r="E118" s="158">
        <v>161.19999999999999</v>
      </c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  <c r="Q118" s="156"/>
      <c r="R118" s="156"/>
      <c r="S118" s="156"/>
      <c r="T118" s="156"/>
      <c r="U118" s="156"/>
      <c r="V118" s="156"/>
      <c r="W118" s="156"/>
      <c r="X118" s="156"/>
      <c r="Y118" s="147"/>
      <c r="Z118" s="147"/>
      <c r="AA118" s="147"/>
      <c r="AB118" s="147"/>
      <c r="AC118" s="147"/>
      <c r="AD118" s="147"/>
      <c r="AE118" s="147"/>
      <c r="AF118" s="147"/>
      <c r="AG118" s="147" t="s">
        <v>159</v>
      </c>
      <c r="AH118" s="147">
        <v>0</v>
      </c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  <c r="BB118" s="147"/>
      <c r="BC118" s="147"/>
      <c r="BD118" s="147"/>
      <c r="BE118" s="147"/>
      <c r="BF118" s="147"/>
      <c r="BG118" s="147"/>
      <c r="BH118" s="147"/>
    </row>
    <row r="119" spans="1:60" outlineLevel="1" x14ac:dyDescent="0.2">
      <c r="A119" s="154"/>
      <c r="B119" s="155"/>
      <c r="C119" s="179" t="s">
        <v>293</v>
      </c>
      <c r="D119" s="157"/>
      <c r="E119" s="158">
        <v>651.1</v>
      </c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  <c r="Q119" s="156"/>
      <c r="R119" s="156"/>
      <c r="S119" s="156"/>
      <c r="T119" s="156"/>
      <c r="U119" s="156"/>
      <c r="V119" s="156"/>
      <c r="W119" s="156"/>
      <c r="X119" s="156"/>
      <c r="Y119" s="147"/>
      <c r="Z119" s="147"/>
      <c r="AA119" s="147"/>
      <c r="AB119" s="147"/>
      <c r="AC119" s="147"/>
      <c r="AD119" s="147"/>
      <c r="AE119" s="147"/>
      <c r="AF119" s="147"/>
      <c r="AG119" s="147" t="s">
        <v>159</v>
      </c>
      <c r="AH119" s="147">
        <v>0</v>
      </c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  <c r="BB119" s="147"/>
      <c r="BC119" s="147"/>
      <c r="BD119" s="147"/>
      <c r="BE119" s="147"/>
      <c r="BF119" s="147"/>
      <c r="BG119" s="147"/>
      <c r="BH119" s="147"/>
    </row>
    <row r="120" spans="1:60" outlineLevel="1" x14ac:dyDescent="0.2">
      <c r="A120" s="154"/>
      <c r="B120" s="155"/>
      <c r="C120" s="179" t="s">
        <v>168</v>
      </c>
      <c r="D120" s="157"/>
      <c r="E120" s="158">
        <v>48</v>
      </c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6"/>
      <c r="R120" s="156"/>
      <c r="S120" s="156"/>
      <c r="T120" s="156"/>
      <c r="U120" s="156"/>
      <c r="V120" s="156"/>
      <c r="W120" s="156"/>
      <c r="X120" s="156"/>
      <c r="Y120" s="147"/>
      <c r="Z120" s="147"/>
      <c r="AA120" s="147"/>
      <c r="AB120" s="147"/>
      <c r="AC120" s="147"/>
      <c r="AD120" s="147"/>
      <c r="AE120" s="147"/>
      <c r="AF120" s="147"/>
      <c r="AG120" s="147" t="s">
        <v>159</v>
      </c>
      <c r="AH120" s="147">
        <v>0</v>
      </c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7"/>
      <c r="BF120" s="147"/>
      <c r="BG120" s="147"/>
      <c r="BH120" s="147"/>
    </row>
    <row r="121" spans="1:60" outlineLevel="1" x14ac:dyDescent="0.2">
      <c r="A121" s="168">
        <v>37</v>
      </c>
      <c r="B121" s="169" t="s">
        <v>294</v>
      </c>
      <c r="C121" s="178" t="s">
        <v>295</v>
      </c>
      <c r="D121" s="170" t="s">
        <v>189</v>
      </c>
      <c r="E121" s="171">
        <v>1505.2</v>
      </c>
      <c r="F121" s="172"/>
      <c r="G121" s="173">
        <f>ROUND(E121*F121,2)</f>
        <v>0</v>
      </c>
      <c r="H121" s="172"/>
      <c r="I121" s="173">
        <f>ROUND(E121*H121,2)</f>
        <v>0</v>
      </c>
      <c r="J121" s="172"/>
      <c r="K121" s="173">
        <f>ROUND(E121*J121,2)</f>
        <v>0</v>
      </c>
      <c r="L121" s="173">
        <v>21</v>
      </c>
      <c r="M121" s="173">
        <f>G121*(1+L121/100)</f>
        <v>0</v>
      </c>
      <c r="N121" s="173">
        <v>0</v>
      </c>
      <c r="O121" s="173">
        <f>ROUND(E121*N121,2)</f>
        <v>0</v>
      </c>
      <c r="P121" s="173">
        <v>0</v>
      </c>
      <c r="Q121" s="173">
        <f>ROUND(E121*P121,2)</f>
        <v>0</v>
      </c>
      <c r="R121" s="173" t="s">
        <v>153</v>
      </c>
      <c r="S121" s="173" t="s">
        <v>154</v>
      </c>
      <c r="T121" s="174" t="s">
        <v>155</v>
      </c>
      <c r="U121" s="156">
        <v>3.6999999999999998E-2</v>
      </c>
      <c r="V121" s="156">
        <f>ROUND(E121*U121,2)</f>
        <v>55.69</v>
      </c>
      <c r="W121" s="156"/>
      <c r="X121" s="156" t="s">
        <v>156</v>
      </c>
      <c r="Y121" s="147"/>
      <c r="Z121" s="147"/>
      <c r="AA121" s="147"/>
      <c r="AB121" s="147"/>
      <c r="AC121" s="147"/>
      <c r="AD121" s="147"/>
      <c r="AE121" s="147"/>
      <c r="AF121" s="147"/>
      <c r="AG121" s="147" t="s">
        <v>157</v>
      </c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  <c r="BB121" s="147"/>
      <c r="BC121" s="147"/>
      <c r="BD121" s="147"/>
      <c r="BE121" s="147"/>
      <c r="BF121" s="147"/>
      <c r="BG121" s="147"/>
      <c r="BH121" s="147"/>
    </row>
    <row r="122" spans="1:60" outlineLevel="1" x14ac:dyDescent="0.2">
      <c r="A122" s="154"/>
      <c r="B122" s="155"/>
      <c r="C122" s="253" t="s">
        <v>296</v>
      </c>
      <c r="D122" s="254"/>
      <c r="E122" s="254"/>
      <c r="F122" s="254"/>
      <c r="G122" s="254"/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  <c r="R122" s="156"/>
      <c r="S122" s="156"/>
      <c r="T122" s="156"/>
      <c r="U122" s="156"/>
      <c r="V122" s="156"/>
      <c r="W122" s="156"/>
      <c r="X122" s="156"/>
      <c r="Y122" s="147"/>
      <c r="Z122" s="147"/>
      <c r="AA122" s="147"/>
      <c r="AB122" s="147"/>
      <c r="AC122" s="147"/>
      <c r="AD122" s="147"/>
      <c r="AE122" s="147"/>
      <c r="AF122" s="147"/>
      <c r="AG122" s="147" t="s">
        <v>175</v>
      </c>
      <c r="AH122" s="147"/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  <c r="BB122" s="147"/>
      <c r="BC122" s="147"/>
      <c r="BD122" s="147"/>
      <c r="BE122" s="147"/>
      <c r="BF122" s="147"/>
      <c r="BG122" s="147"/>
      <c r="BH122" s="147"/>
    </row>
    <row r="123" spans="1:60" outlineLevel="1" x14ac:dyDescent="0.2">
      <c r="A123" s="154"/>
      <c r="B123" s="155"/>
      <c r="C123" s="179" t="s">
        <v>297</v>
      </c>
      <c r="D123" s="157"/>
      <c r="E123" s="158">
        <v>6.2</v>
      </c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6"/>
      <c r="Q123" s="156"/>
      <c r="R123" s="156"/>
      <c r="S123" s="156"/>
      <c r="T123" s="156"/>
      <c r="U123" s="156"/>
      <c r="V123" s="156"/>
      <c r="W123" s="156"/>
      <c r="X123" s="156"/>
      <c r="Y123" s="147"/>
      <c r="Z123" s="147"/>
      <c r="AA123" s="147"/>
      <c r="AB123" s="147"/>
      <c r="AC123" s="147"/>
      <c r="AD123" s="147"/>
      <c r="AE123" s="147"/>
      <c r="AF123" s="147"/>
      <c r="AG123" s="147" t="s">
        <v>159</v>
      </c>
      <c r="AH123" s="147">
        <v>0</v>
      </c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  <c r="BB123" s="147"/>
      <c r="BC123" s="147"/>
      <c r="BD123" s="147"/>
      <c r="BE123" s="147"/>
      <c r="BF123" s="147"/>
      <c r="BG123" s="147"/>
      <c r="BH123" s="147"/>
    </row>
    <row r="124" spans="1:60" outlineLevel="1" x14ac:dyDescent="0.2">
      <c r="A124" s="154"/>
      <c r="B124" s="155"/>
      <c r="C124" s="179" t="s">
        <v>298</v>
      </c>
      <c r="D124" s="157"/>
      <c r="E124" s="158">
        <v>644.9</v>
      </c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  <c r="Q124" s="156"/>
      <c r="R124" s="156"/>
      <c r="S124" s="156"/>
      <c r="T124" s="156"/>
      <c r="U124" s="156"/>
      <c r="V124" s="156"/>
      <c r="W124" s="156"/>
      <c r="X124" s="156"/>
      <c r="Y124" s="147"/>
      <c r="Z124" s="147"/>
      <c r="AA124" s="147"/>
      <c r="AB124" s="147"/>
      <c r="AC124" s="147"/>
      <c r="AD124" s="147"/>
      <c r="AE124" s="147"/>
      <c r="AF124" s="147"/>
      <c r="AG124" s="147" t="s">
        <v>159</v>
      </c>
      <c r="AH124" s="147">
        <v>0</v>
      </c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  <c r="BB124" s="147"/>
      <c r="BC124" s="147"/>
      <c r="BD124" s="147"/>
      <c r="BE124" s="147"/>
      <c r="BF124" s="147"/>
      <c r="BG124" s="147"/>
      <c r="BH124" s="147"/>
    </row>
    <row r="125" spans="1:60" outlineLevel="1" x14ac:dyDescent="0.2">
      <c r="A125" s="154"/>
      <c r="B125" s="155"/>
      <c r="C125" s="179" t="s">
        <v>299</v>
      </c>
      <c r="D125" s="157"/>
      <c r="E125" s="158">
        <v>644.9</v>
      </c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  <c r="R125" s="156"/>
      <c r="S125" s="156"/>
      <c r="T125" s="156"/>
      <c r="U125" s="156"/>
      <c r="V125" s="156"/>
      <c r="W125" s="156"/>
      <c r="X125" s="156"/>
      <c r="Y125" s="147"/>
      <c r="Z125" s="147"/>
      <c r="AA125" s="147"/>
      <c r="AB125" s="147"/>
      <c r="AC125" s="147"/>
      <c r="AD125" s="147"/>
      <c r="AE125" s="147"/>
      <c r="AF125" s="147"/>
      <c r="AG125" s="147" t="s">
        <v>159</v>
      </c>
      <c r="AH125" s="147">
        <v>0</v>
      </c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  <c r="BB125" s="147"/>
      <c r="BC125" s="147"/>
      <c r="BD125" s="147"/>
      <c r="BE125" s="147"/>
      <c r="BF125" s="147"/>
      <c r="BG125" s="147"/>
      <c r="BH125" s="147"/>
    </row>
    <row r="126" spans="1:60" outlineLevel="1" x14ac:dyDescent="0.2">
      <c r="A126" s="154"/>
      <c r="B126" s="155"/>
      <c r="C126" s="179" t="s">
        <v>300</v>
      </c>
      <c r="D126" s="157"/>
      <c r="E126" s="158">
        <v>161.19999999999999</v>
      </c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6"/>
      <c r="Q126" s="156"/>
      <c r="R126" s="156"/>
      <c r="S126" s="156"/>
      <c r="T126" s="156"/>
      <c r="U126" s="156"/>
      <c r="V126" s="156"/>
      <c r="W126" s="156"/>
      <c r="X126" s="156"/>
      <c r="Y126" s="147"/>
      <c r="Z126" s="147"/>
      <c r="AA126" s="147"/>
      <c r="AB126" s="147"/>
      <c r="AC126" s="147"/>
      <c r="AD126" s="147"/>
      <c r="AE126" s="147"/>
      <c r="AF126" s="147"/>
      <c r="AG126" s="147" t="s">
        <v>159</v>
      </c>
      <c r="AH126" s="147">
        <v>0</v>
      </c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  <c r="BB126" s="147"/>
      <c r="BC126" s="147"/>
      <c r="BD126" s="147"/>
      <c r="BE126" s="147"/>
      <c r="BF126" s="147"/>
      <c r="BG126" s="147"/>
      <c r="BH126" s="147"/>
    </row>
    <row r="127" spans="1:60" outlineLevel="1" x14ac:dyDescent="0.2">
      <c r="A127" s="154"/>
      <c r="B127" s="155"/>
      <c r="C127" s="179" t="s">
        <v>168</v>
      </c>
      <c r="D127" s="157"/>
      <c r="E127" s="158">
        <v>48</v>
      </c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47"/>
      <c r="Z127" s="147"/>
      <c r="AA127" s="147"/>
      <c r="AB127" s="147"/>
      <c r="AC127" s="147"/>
      <c r="AD127" s="147"/>
      <c r="AE127" s="147"/>
      <c r="AF127" s="147"/>
      <c r="AG127" s="147" t="s">
        <v>159</v>
      </c>
      <c r="AH127" s="147">
        <v>0</v>
      </c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47"/>
      <c r="BE127" s="147"/>
      <c r="BF127" s="147"/>
      <c r="BG127" s="147"/>
      <c r="BH127" s="147"/>
    </row>
    <row r="128" spans="1:60" x14ac:dyDescent="0.2">
      <c r="A128" s="162" t="s">
        <v>148</v>
      </c>
      <c r="B128" s="163" t="s">
        <v>99</v>
      </c>
      <c r="C128" s="177" t="s">
        <v>100</v>
      </c>
      <c r="D128" s="164"/>
      <c r="E128" s="165"/>
      <c r="F128" s="166"/>
      <c r="G128" s="166">
        <f>SUMIF(AG129:AG131,"&lt;&gt;NOR",G129:G131)</f>
        <v>0</v>
      </c>
      <c r="H128" s="166"/>
      <c r="I128" s="166">
        <f>SUM(I129:I131)</f>
        <v>0</v>
      </c>
      <c r="J128" s="166"/>
      <c r="K128" s="166">
        <f>SUM(K129:K131)</f>
        <v>0</v>
      </c>
      <c r="L128" s="166"/>
      <c r="M128" s="166">
        <f>SUM(M129:M131)</f>
        <v>0</v>
      </c>
      <c r="N128" s="166"/>
      <c r="O128" s="166">
        <f>SUM(O129:O131)</f>
        <v>0</v>
      </c>
      <c r="P128" s="166"/>
      <c r="Q128" s="166">
        <f>SUM(Q129:Q131)</f>
        <v>0</v>
      </c>
      <c r="R128" s="166"/>
      <c r="S128" s="166"/>
      <c r="T128" s="167"/>
      <c r="U128" s="161"/>
      <c r="V128" s="161">
        <f>SUM(V129:V131)</f>
        <v>7.34</v>
      </c>
      <c r="W128" s="161"/>
      <c r="X128" s="161"/>
      <c r="AG128" t="s">
        <v>149</v>
      </c>
    </row>
    <row r="129" spans="1:60" outlineLevel="1" x14ac:dyDescent="0.2">
      <c r="A129" s="168">
        <v>38</v>
      </c>
      <c r="B129" s="169" t="s">
        <v>301</v>
      </c>
      <c r="C129" s="178" t="s">
        <v>302</v>
      </c>
      <c r="D129" s="170" t="s">
        <v>152</v>
      </c>
      <c r="E129" s="171">
        <v>458.6</v>
      </c>
      <c r="F129" s="172"/>
      <c r="G129" s="173">
        <f>ROUND(E129*F129,2)</f>
        <v>0</v>
      </c>
      <c r="H129" s="172"/>
      <c r="I129" s="173">
        <f>ROUND(E129*H129,2)</f>
        <v>0</v>
      </c>
      <c r="J129" s="172"/>
      <c r="K129" s="173">
        <f>ROUND(E129*J129,2)</f>
        <v>0</v>
      </c>
      <c r="L129" s="173">
        <v>21</v>
      </c>
      <c r="M129" s="173">
        <f>G129*(1+L129/100)</f>
        <v>0</v>
      </c>
      <c r="N129" s="173">
        <v>1.0000000000000001E-5</v>
      </c>
      <c r="O129" s="173">
        <f>ROUND(E129*N129,2)</f>
        <v>0</v>
      </c>
      <c r="P129" s="173">
        <v>0</v>
      </c>
      <c r="Q129" s="173">
        <f>ROUND(E129*P129,2)</f>
        <v>0</v>
      </c>
      <c r="R129" s="173" t="s">
        <v>153</v>
      </c>
      <c r="S129" s="173" t="s">
        <v>154</v>
      </c>
      <c r="T129" s="174" t="s">
        <v>155</v>
      </c>
      <c r="U129" s="156">
        <v>1.6E-2</v>
      </c>
      <c r="V129" s="156">
        <f>ROUND(E129*U129,2)</f>
        <v>7.34</v>
      </c>
      <c r="W129" s="156"/>
      <c r="X129" s="156" t="s">
        <v>156</v>
      </c>
      <c r="Y129" s="147"/>
      <c r="Z129" s="147"/>
      <c r="AA129" s="147"/>
      <c r="AB129" s="147"/>
      <c r="AC129" s="147"/>
      <c r="AD129" s="147"/>
      <c r="AE129" s="147"/>
      <c r="AF129" s="147"/>
      <c r="AG129" s="147" t="s">
        <v>157</v>
      </c>
      <c r="AH129" s="147"/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  <c r="BB129" s="147"/>
      <c r="BC129" s="147"/>
      <c r="BD129" s="147"/>
      <c r="BE129" s="147"/>
      <c r="BF129" s="147"/>
      <c r="BG129" s="147"/>
      <c r="BH129" s="147"/>
    </row>
    <row r="130" spans="1:60" outlineLevel="1" x14ac:dyDescent="0.2">
      <c r="A130" s="154"/>
      <c r="B130" s="155"/>
      <c r="C130" s="253" t="s">
        <v>303</v>
      </c>
      <c r="D130" s="254"/>
      <c r="E130" s="254"/>
      <c r="F130" s="254"/>
      <c r="G130" s="254"/>
      <c r="H130" s="156"/>
      <c r="I130" s="156"/>
      <c r="J130" s="156"/>
      <c r="K130" s="156"/>
      <c r="L130" s="156"/>
      <c r="M130" s="156"/>
      <c r="N130" s="156"/>
      <c r="O130" s="156"/>
      <c r="P130" s="156"/>
      <c r="Q130" s="156"/>
      <c r="R130" s="156"/>
      <c r="S130" s="156"/>
      <c r="T130" s="156"/>
      <c r="U130" s="156"/>
      <c r="V130" s="156"/>
      <c r="W130" s="156"/>
      <c r="X130" s="156"/>
      <c r="Y130" s="147"/>
      <c r="Z130" s="147"/>
      <c r="AA130" s="147"/>
      <c r="AB130" s="147"/>
      <c r="AC130" s="147"/>
      <c r="AD130" s="147"/>
      <c r="AE130" s="147"/>
      <c r="AF130" s="147"/>
      <c r="AG130" s="147" t="s">
        <v>175</v>
      </c>
      <c r="AH130" s="147"/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147"/>
      <c r="BD130" s="147"/>
      <c r="BE130" s="147"/>
      <c r="BF130" s="147"/>
      <c r="BG130" s="147"/>
      <c r="BH130" s="147"/>
    </row>
    <row r="131" spans="1:60" outlineLevel="1" x14ac:dyDescent="0.2">
      <c r="A131" s="154"/>
      <c r="B131" s="155"/>
      <c r="C131" s="179" t="s">
        <v>262</v>
      </c>
      <c r="D131" s="157"/>
      <c r="E131" s="158">
        <v>458.6</v>
      </c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  <c r="Q131" s="156"/>
      <c r="R131" s="156"/>
      <c r="S131" s="156"/>
      <c r="T131" s="156"/>
      <c r="U131" s="156"/>
      <c r="V131" s="156"/>
      <c r="W131" s="156"/>
      <c r="X131" s="156"/>
      <c r="Y131" s="147"/>
      <c r="Z131" s="147"/>
      <c r="AA131" s="147"/>
      <c r="AB131" s="147"/>
      <c r="AC131" s="147"/>
      <c r="AD131" s="147"/>
      <c r="AE131" s="147"/>
      <c r="AF131" s="147"/>
      <c r="AG131" s="147" t="s">
        <v>159</v>
      </c>
      <c r="AH131" s="147">
        <v>0</v>
      </c>
      <c r="AI131" s="147"/>
      <c r="AJ131" s="147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  <row r="132" spans="1:60" x14ac:dyDescent="0.2">
      <c r="A132" s="162" t="s">
        <v>148</v>
      </c>
      <c r="B132" s="163" t="s">
        <v>103</v>
      </c>
      <c r="C132" s="177" t="s">
        <v>104</v>
      </c>
      <c r="D132" s="164"/>
      <c r="E132" s="165"/>
      <c r="F132" s="166"/>
      <c r="G132" s="166">
        <f>SUMIF(AG133:AG137,"&lt;&gt;NOR",G133:G137)</f>
        <v>0</v>
      </c>
      <c r="H132" s="166"/>
      <c r="I132" s="166">
        <f>SUM(I133:I137)</f>
        <v>0</v>
      </c>
      <c r="J132" s="166"/>
      <c r="K132" s="166">
        <f>SUM(K133:K137)</f>
        <v>0</v>
      </c>
      <c r="L132" s="166"/>
      <c r="M132" s="166">
        <f>SUM(M133:M137)</f>
        <v>0</v>
      </c>
      <c r="N132" s="166"/>
      <c r="O132" s="166">
        <f>SUM(O133:O137)</f>
        <v>0</v>
      </c>
      <c r="P132" s="166"/>
      <c r="Q132" s="166">
        <f>SUM(Q133:Q137)</f>
        <v>0</v>
      </c>
      <c r="R132" s="166"/>
      <c r="S132" s="166"/>
      <c r="T132" s="167"/>
      <c r="U132" s="161"/>
      <c r="V132" s="161">
        <f>SUM(V133:V137)</f>
        <v>25.98</v>
      </c>
      <c r="W132" s="161"/>
      <c r="X132" s="161"/>
      <c r="AG132" t="s">
        <v>149</v>
      </c>
    </row>
    <row r="133" spans="1:60" outlineLevel="1" x14ac:dyDescent="0.2">
      <c r="A133" s="168">
        <v>39</v>
      </c>
      <c r="B133" s="169" t="s">
        <v>304</v>
      </c>
      <c r="C133" s="178" t="s">
        <v>305</v>
      </c>
      <c r="D133" s="170" t="s">
        <v>227</v>
      </c>
      <c r="E133" s="171">
        <v>1623.83788</v>
      </c>
      <c r="F133" s="172"/>
      <c r="G133" s="173">
        <f>ROUND(E133*F133,2)</f>
        <v>0</v>
      </c>
      <c r="H133" s="172"/>
      <c r="I133" s="173">
        <f>ROUND(E133*H133,2)</f>
        <v>0</v>
      </c>
      <c r="J133" s="172"/>
      <c r="K133" s="173">
        <f>ROUND(E133*J133,2)</f>
        <v>0</v>
      </c>
      <c r="L133" s="173">
        <v>21</v>
      </c>
      <c r="M133" s="173">
        <f>G133*(1+L133/100)</f>
        <v>0</v>
      </c>
      <c r="N133" s="173">
        <v>0</v>
      </c>
      <c r="O133" s="173">
        <f>ROUND(E133*N133,2)</f>
        <v>0</v>
      </c>
      <c r="P133" s="173">
        <v>0</v>
      </c>
      <c r="Q133" s="173">
        <f>ROUND(E133*P133,2)</f>
        <v>0</v>
      </c>
      <c r="R133" s="173" t="s">
        <v>153</v>
      </c>
      <c r="S133" s="173" t="s">
        <v>154</v>
      </c>
      <c r="T133" s="174" t="s">
        <v>155</v>
      </c>
      <c r="U133" s="156">
        <v>1.6E-2</v>
      </c>
      <c r="V133" s="156">
        <f>ROUND(E133*U133,2)</f>
        <v>25.98</v>
      </c>
      <c r="W133" s="156"/>
      <c r="X133" s="156" t="s">
        <v>306</v>
      </c>
      <c r="Y133" s="147"/>
      <c r="Z133" s="147"/>
      <c r="AA133" s="147"/>
      <c r="AB133" s="147"/>
      <c r="AC133" s="147"/>
      <c r="AD133" s="147"/>
      <c r="AE133" s="147"/>
      <c r="AF133" s="147"/>
      <c r="AG133" s="147" t="s">
        <v>307</v>
      </c>
      <c r="AH133" s="147"/>
      <c r="AI133" s="147"/>
      <c r="AJ133" s="147"/>
      <c r="AK133" s="147"/>
      <c r="AL133" s="147"/>
      <c r="AM133" s="147"/>
      <c r="AN133" s="147"/>
      <c r="AO133" s="147"/>
      <c r="AP133" s="147"/>
      <c r="AQ133" s="147"/>
      <c r="AR133" s="147"/>
      <c r="AS133" s="147"/>
      <c r="AT133" s="147"/>
      <c r="AU133" s="147"/>
      <c r="AV133" s="147"/>
      <c r="AW133" s="147"/>
      <c r="AX133" s="147"/>
      <c r="AY133" s="147"/>
      <c r="AZ133" s="147"/>
      <c r="BA133" s="147"/>
      <c r="BB133" s="147"/>
      <c r="BC133" s="147"/>
      <c r="BD133" s="147"/>
      <c r="BE133" s="147"/>
      <c r="BF133" s="147"/>
      <c r="BG133" s="147"/>
      <c r="BH133" s="147"/>
    </row>
    <row r="134" spans="1:60" outlineLevel="1" x14ac:dyDescent="0.2">
      <c r="A134" s="154"/>
      <c r="B134" s="155"/>
      <c r="C134" s="253" t="s">
        <v>308</v>
      </c>
      <c r="D134" s="254"/>
      <c r="E134" s="254"/>
      <c r="F134" s="254"/>
      <c r="G134" s="254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156"/>
      <c r="S134" s="156"/>
      <c r="T134" s="156"/>
      <c r="U134" s="156"/>
      <c r="V134" s="156"/>
      <c r="W134" s="156"/>
      <c r="X134" s="156"/>
      <c r="Y134" s="147"/>
      <c r="Z134" s="147"/>
      <c r="AA134" s="147"/>
      <c r="AB134" s="147"/>
      <c r="AC134" s="147"/>
      <c r="AD134" s="147"/>
      <c r="AE134" s="147"/>
      <c r="AF134" s="147"/>
      <c r="AG134" s="147" t="s">
        <v>175</v>
      </c>
      <c r="AH134" s="147"/>
      <c r="AI134" s="147"/>
      <c r="AJ134" s="147"/>
      <c r="AK134" s="147"/>
      <c r="AL134" s="147"/>
      <c r="AM134" s="147"/>
      <c r="AN134" s="147"/>
      <c r="AO134" s="147"/>
      <c r="AP134" s="147"/>
      <c r="AQ134" s="147"/>
      <c r="AR134" s="147"/>
      <c r="AS134" s="147"/>
      <c r="AT134" s="147"/>
      <c r="AU134" s="147"/>
      <c r="AV134" s="147"/>
      <c r="AW134" s="147"/>
      <c r="AX134" s="147"/>
      <c r="AY134" s="147"/>
      <c r="AZ134" s="147"/>
      <c r="BA134" s="147"/>
      <c r="BB134" s="147"/>
      <c r="BC134" s="147"/>
      <c r="BD134" s="147"/>
      <c r="BE134" s="147"/>
      <c r="BF134" s="147"/>
      <c r="BG134" s="147"/>
      <c r="BH134" s="147"/>
    </row>
    <row r="135" spans="1:60" outlineLevel="1" x14ac:dyDescent="0.2">
      <c r="A135" s="154"/>
      <c r="B135" s="155"/>
      <c r="C135" s="179" t="s">
        <v>309</v>
      </c>
      <c r="D135" s="157"/>
      <c r="E135" s="158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  <c r="Q135" s="156"/>
      <c r="R135" s="156"/>
      <c r="S135" s="156"/>
      <c r="T135" s="156"/>
      <c r="U135" s="156"/>
      <c r="V135" s="156"/>
      <c r="W135" s="156"/>
      <c r="X135" s="156"/>
      <c r="Y135" s="147"/>
      <c r="Z135" s="147"/>
      <c r="AA135" s="147"/>
      <c r="AB135" s="147"/>
      <c r="AC135" s="147"/>
      <c r="AD135" s="147"/>
      <c r="AE135" s="147"/>
      <c r="AF135" s="147"/>
      <c r="AG135" s="147" t="s">
        <v>159</v>
      </c>
      <c r="AH135" s="147">
        <v>0</v>
      </c>
      <c r="AI135" s="147"/>
      <c r="AJ135" s="147"/>
      <c r="AK135" s="147"/>
      <c r="AL135" s="147"/>
      <c r="AM135" s="147"/>
      <c r="AN135" s="147"/>
      <c r="AO135" s="147"/>
      <c r="AP135" s="147"/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  <c r="BB135" s="147"/>
      <c r="BC135" s="147"/>
      <c r="BD135" s="147"/>
      <c r="BE135" s="147"/>
      <c r="BF135" s="147"/>
      <c r="BG135" s="147"/>
      <c r="BH135" s="147"/>
    </row>
    <row r="136" spans="1:60" outlineLevel="1" x14ac:dyDescent="0.2">
      <c r="A136" s="154"/>
      <c r="B136" s="155"/>
      <c r="C136" s="179" t="s">
        <v>310</v>
      </c>
      <c r="D136" s="157"/>
      <c r="E136" s="158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  <c r="P136" s="156"/>
      <c r="Q136" s="156"/>
      <c r="R136" s="156"/>
      <c r="S136" s="156"/>
      <c r="T136" s="156"/>
      <c r="U136" s="156"/>
      <c r="V136" s="156"/>
      <c r="W136" s="156"/>
      <c r="X136" s="156"/>
      <c r="Y136" s="147"/>
      <c r="Z136" s="147"/>
      <c r="AA136" s="147"/>
      <c r="AB136" s="147"/>
      <c r="AC136" s="147"/>
      <c r="AD136" s="147"/>
      <c r="AE136" s="147"/>
      <c r="AF136" s="147"/>
      <c r="AG136" s="147" t="s">
        <v>159</v>
      </c>
      <c r="AH136" s="147">
        <v>0</v>
      </c>
      <c r="AI136" s="147"/>
      <c r="AJ136" s="147"/>
      <c r="AK136" s="147"/>
      <c r="AL136" s="147"/>
      <c r="AM136" s="147"/>
      <c r="AN136" s="147"/>
      <c r="AO136" s="147"/>
      <c r="AP136" s="147"/>
      <c r="AQ136" s="147"/>
      <c r="AR136" s="147"/>
      <c r="AS136" s="147"/>
      <c r="AT136" s="147"/>
      <c r="AU136" s="147"/>
      <c r="AV136" s="147"/>
      <c r="AW136" s="147"/>
      <c r="AX136" s="147"/>
      <c r="AY136" s="147"/>
      <c r="AZ136" s="147"/>
      <c r="BA136" s="147"/>
      <c r="BB136" s="147"/>
      <c r="BC136" s="147"/>
      <c r="BD136" s="147"/>
      <c r="BE136" s="147"/>
      <c r="BF136" s="147"/>
      <c r="BG136" s="147"/>
      <c r="BH136" s="147"/>
    </row>
    <row r="137" spans="1:60" outlineLevel="1" x14ac:dyDescent="0.2">
      <c r="A137" s="154"/>
      <c r="B137" s="155"/>
      <c r="C137" s="179" t="s">
        <v>311</v>
      </c>
      <c r="D137" s="157"/>
      <c r="E137" s="158">
        <v>1623.83788</v>
      </c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  <c r="P137" s="156"/>
      <c r="Q137" s="156"/>
      <c r="R137" s="156"/>
      <c r="S137" s="156"/>
      <c r="T137" s="156"/>
      <c r="U137" s="156"/>
      <c r="V137" s="156"/>
      <c r="W137" s="156"/>
      <c r="X137" s="156"/>
      <c r="Y137" s="147"/>
      <c r="Z137" s="147"/>
      <c r="AA137" s="147"/>
      <c r="AB137" s="147"/>
      <c r="AC137" s="147"/>
      <c r="AD137" s="147"/>
      <c r="AE137" s="147"/>
      <c r="AF137" s="147"/>
      <c r="AG137" s="147" t="s">
        <v>159</v>
      </c>
      <c r="AH137" s="147">
        <v>0</v>
      </c>
      <c r="AI137" s="147"/>
      <c r="AJ137" s="147"/>
      <c r="AK137" s="147"/>
      <c r="AL137" s="147"/>
      <c r="AM137" s="147"/>
      <c r="AN137" s="147"/>
      <c r="AO137" s="147"/>
      <c r="AP137" s="147"/>
      <c r="AQ137" s="147"/>
      <c r="AR137" s="147"/>
      <c r="AS137" s="147"/>
      <c r="AT137" s="147"/>
      <c r="AU137" s="147"/>
      <c r="AV137" s="147"/>
      <c r="AW137" s="147"/>
      <c r="AX137" s="147"/>
      <c r="AY137" s="147"/>
      <c r="AZ137" s="147"/>
      <c r="BA137" s="147"/>
      <c r="BB137" s="147"/>
      <c r="BC137" s="147"/>
      <c r="BD137" s="147"/>
      <c r="BE137" s="147"/>
      <c r="BF137" s="147"/>
      <c r="BG137" s="147"/>
      <c r="BH137" s="147"/>
    </row>
    <row r="138" spans="1:60" x14ac:dyDescent="0.2">
      <c r="A138" s="162" t="s">
        <v>148</v>
      </c>
      <c r="B138" s="163" t="s">
        <v>117</v>
      </c>
      <c r="C138" s="177" t="s">
        <v>118</v>
      </c>
      <c r="D138" s="164"/>
      <c r="E138" s="165"/>
      <c r="F138" s="166"/>
      <c r="G138" s="166">
        <f>SUMIF(AG139:AG157,"&lt;&gt;NOR",G139:G157)</f>
        <v>0</v>
      </c>
      <c r="H138" s="166"/>
      <c r="I138" s="166">
        <f>SUM(I139:I157)</f>
        <v>0</v>
      </c>
      <c r="J138" s="166"/>
      <c r="K138" s="166">
        <f>SUM(K139:K157)</f>
        <v>0</v>
      </c>
      <c r="L138" s="166"/>
      <c r="M138" s="166">
        <f>SUM(M139:M157)</f>
        <v>0</v>
      </c>
      <c r="N138" s="166"/>
      <c r="O138" s="166">
        <f>SUM(O139:O157)</f>
        <v>0</v>
      </c>
      <c r="P138" s="166"/>
      <c r="Q138" s="166">
        <f>SUM(Q139:Q157)</f>
        <v>0</v>
      </c>
      <c r="R138" s="166"/>
      <c r="S138" s="166"/>
      <c r="T138" s="167"/>
      <c r="U138" s="161"/>
      <c r="V138" s="161">
        <f>SUM(V139:V157)</f>
        <v>406.86</v>
      </c>
      <c r="W138" s="161"/>
      <c r="X138" s="161"/>
      <c r="AG138" t="s">
        <v>149</v>
      </c>
    </row>
    <row r="139" spans="1:60" outlineLevel="1" x14ac:dyDescent="0.2">
      <c r="A139" s="168">
        <v>40</v>
      </c>
      <c r="B139" s="169" t="s">
        <v>312</v>
      </c>
      <c r="C139" s="178" t="s">
        <v>313</v>
      </c>
      <c r="D139" s="170" t="s">
        <v>227</v>
      </c>
      <c r="E139" s="171">
        <v>251.65413000000001</v>
      </c>
      <c r="F139" s="172"/>
      <c r="G139" s="173">
        <f>ROUND(E139*F139,2)</f>
        <v>0</v>
      </c>
      <c r="H139" s="172"/>
      <c r="I139" s="173">
        <f>ROUND(E139*H139,2)</f>
        <v>0</v>
      </c>
      <c r="J139" s="172"/>
      <c r="K139" s="173">
        <f>ROUND(E139*J139,2)</f>
        <v>0</v>
      </c>
      <c r="L139" s="173">
        <v>21</v>
      </c>
      <c r="M139" s="173">
        <f>G139*(1+L139/100)</f>
        <v>0</v>
      </c>
      <c r="N139" s="173">
        <v>0</v>
      </c>
      <c r="O139" s="173">
        <f>ROUND(E139*N139,2)</f>
        <v>0</v>
      </c>
      <c r="P139" s="173">
        <v>0</v>
      </c>
      <c r="Q139" s="173">
        <f>ROUND(E139*P139,2)</f>
        <v>0</v>
      </c>
      <c r="R139" s="173" t="s">
        <v>314</v>
      </c>
      <c r="S139" s="173" t="s">
        <v>154</v>
      </c>
      <c r="T139" s="174" t="s">
        <v>315</v>
      </c>
      <c r="U139" s="156">
        <v>0</v>
      </c>
      <c r="V139" s="156">
        <f>ROUND(E139*U139,2)</f>
        <v>0</v>
      </c>
      <c r="W139" s="156"/>
      <c r="X139" s="156" t="s">
        <v>156</v>
      </c>
      <c r="Y139" s="147"/>
      <c r="Z139" s="147"/>
      <c r="AA139" s="147"/>
      <c r="AB139" s="147"/>
      <c r="AC139" s="147"/>
      <c r="AD139" s="147"/>
      <c r="AE139" s="147"/>
      <c r="AF139" s="147"/>
      <c r="AG139" s="147" t="s">
        <v>157</v>
      </c>
      <c r="AH139" s="147"/>
      <c r="AI139" s="147"/>
      <c r="AJ139" s="147"/>
      <c r="AK139" s="147"/>
      <c r="AL139" s="147"/>
      <c r="AM139" s="147"/>
      <c r="AN139" s="147"/>
      <c r="AO139" s="147"/>
      <c r="AP139" s="147"/>
      <c r="AQ139" s="147"/>
      <c r="AR139" s="147"/>
      <c r="AS139" s="147"/>
      <c r="AT139" s="147"/>
      <c r="AU139" s="147"/>
      <c r="AV139" s="147"/>
      <c r="AW139" s="147"/>
      <c r="AX139" s="147"/>
      <c r="AY139" s="147"/>
      <c r="AZ139" s="147"/>
      <c r="BA139" s="147"/>
      <c r="BB139" s="147"/>
      <c r="BC139" s="147"/>
      <c r="BD139" s="147"/>
      <c r="BE139" s="147"/>
      <c r="BF139" s="147"/>
      <c r="BG139" s="147"/>
      <c r="BH139" s="147"/>
    </row>
    <row r="140" spans="1:60" outlineLevel="1" x14ac:dyDescent="0.2">
      <c r="A140" s="154"/>
      <c r="B140" s="155"/>
      <c r="C140" s="179" t="s">
        <v>316</v>
      </c>
      <c r="D140" s="157"/>
      <c r="E140" s="158">
        <v>830.33113000000003</v>
      </c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  <c r="Q140" s="156"/>
      <c r="R140" s="156"/>
      <c r="S140" s="156"/>
      <c r="T140" s="156"/>
      <c r="U140" s="156"/>
      <c r="V140" s="156"/>
      <c r="W140" s="156"/>
      <c r="X140" s="156"/>
      <c r="Y140" s="147"/>
      <c r="Z140" s="147"/>
      <c r="AA140" s="147"/>
      <c r="AB140" s="147"/>
      <c r="AC140" s="147"/>
      <c r="AD140" s="147"/>
      <c r="AE140" s="147"/>
      <c r="AF140" s="147"/>
      <c r="AG140" s="147" t="s">
        <v>159</v>
      </c>
      <c r="AH140" s="147">
        <v>0</v>
      </c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7"/>
      <c r="AS140" s="147"/>
      <c r="AT140" s="147"/>
      <c r="AU140" s="147"/>
      <c r="AV140" s="147"/>
      <c r="AW140" s="147"/>
      <c r="AX140" s="147"/>
      <c r="AY140" s="147"/>
      <c r="AZ140" s="147"/>
      <c r="BA140" s="147"/>
      <c r="BB140" s="147"/>
      <c r="BC140" s="147"/>
      <c r="BD140" s="147"/>
      <c r="BE140" s="147"/>
      <c r="BF140" s="147"/>
      <c r="BG140" s="147"/>
      <c r="BH140" s="147"/>
    </row>
    <row r="141" spans="1:60" outlineLevel="1" x14ac:dyDescent="0.2">
      <c r="A141" s="154"/>
      <c r="B141" s="155"/>
      <c r="C141" s="179" t="s">
        <v>317</v>
      </c>
      <c r="D141" s="157"/>
      <c r="E141" s="158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  <c r="Q141" s="156"/>
      <c r="R141" s="156"/>
      <c r="S141" s="156"/>
      <c r="T141" s="156"/>
      <c r="U141" s="156"/>
      <c r="V141" s="156"/>
      <c r="W141" s="156"/>
      <c r="X141" s="156"/>
      <c r="Y141" s="147"/>
      <c r="Z141" s="147"/>
      <c r="AA141" s="147"/>
      <c r="AB141" s="147"/>
      <c r="AC141" s="147"/>
      <c r="AD141" s="147"/>
      <c r="AE141" s="147"/>
      <c r="AF141" s="147"/>
      <c r="AG141" s="147" t="s">
        <v>159</v>
      </c>
      <c r="AH141" s="147">
        <v>0</v>
      </c>
      <c r="AI141" s="147"/>
      <c r="AJ141" s="147"/>
      <c r="AK141" s="147"/>
      <c r="AL141" s="147"/>
      <c r="AM141" s="147"/>
      <c r="AN141" s="147"/>
      <c r="AO141" s="147"/>
      <c r="AP141" s="147"/>
      <c r="AQ141" s="147"/>
      <c r="AR141" s="147"/>
      <c r="AS141" s="147"/>
      <c r="AT141" s="147"/>
      <c r="AU141" s="147"/>
      <c r="AV141" s="147"/>
      <c r="AW141" s="147"/>
      <c r="AX141" s="147"/>
      <c r="AY141" s="147"/>
      <c r="AZ141" s="147"/>
      <c r="BA141" s="147"/>
      <c r="BB141" s="147"/>
      <c r="BC141" s="147"/>
      <c r="BD141" s="147"/>
      <c r="BE141" s="147"/>
      <c r="BF141" s="147"/>
      <c r="BG141" s="147"/>
      <c r="BH141" s="147"/>
    </row>
    <row r="142" spans="1:60" outlineLevel="1" x14ac:dyDescent="0.2">
      <c r="A142" s="154"/>
      <c r="B142" s="155"/>
      <c r="C142" s="179" t="s">
        <v>318</v>
      </c>
      <c r="D142" s="157"/>
      <c r="E142" s="158">
        <v>-578.67700000000002</v>
      </c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  <c r="Q142" s="156"/>
      <c r="R142" s="156"/>
      <c r="S142" s="156"/>
      <c r="T142" s="156"/>
      <c r="U142" s="156"/>
      <c r="V142" s="156"/>
      <c r="W142" s="156"/>
      <c r="X142" s="156"/>
      <c r="Y142" s="147"/>
      <c r="Z142" s="147"/>
      <c r="AA142" s="147"/>
      <c r="AB142" s="147"/>
      <c r="AC142" s="147"/>
      <c r="AD142" s="147"/>
      <c r="AE142" s="147"/>
      <c r="AF142" s="147"/>
      <c r="AG142" s="147" t="s">
        <v>159</v>
      </c>
      <c r="AH142" s="147">
        <v>5</v>
      </c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7"/>
      <c r="AT142" s="147"/>
      <c r="AU142" s="147"/>
      <c r="AV142" s="147"/>
      <c r="AW142" s="147"/>
      <c r="AX142" s="147"/>
      <c r="AY142" s="147"/>
      <c r="AZ142" s="147"/>
      <c r="BA142" s="147"/>
      <c r="BB142" s="147"/>
      <c r="BC142" s="147"/>
      <c r="BD142" s="147"/>
      <c r="BE142" s="147"/>
      <c r="BF142" s="147"/>
      <c r="BG142" s="147"/>
      <c r="BH142" s="147"/>
    </row>
    <row r="143" spans="1:60" outlineLevel="1" x14ac:dyDescent="0.2">
      <c r="A143" s="168">
        <v>41</v>
      </c>
      <c r="B143" s="169" t="s">
        <v>319</v>
      </c>
      <c r="C143" s="178" t="s">
        <v>320</v>
      </c>
      <c r="D143" s="170" t="s">
        <v>227</v>
      </c>
      <c r="E143" s="171">
        <v>578.67700000000002</v>
      </c>
      <c r="F143" s="172"/>
      <c r="G143" s="173">
        <f>ROUND(E143*F143,2)</f>
        <v>0</v>
      </c>
      <c r="H143" s="172"/>
      <c r="I143" s="173">
        <f>ROUND(E143*H143,2)</f>
        <v>0</v>
      </c>
      <c r="J143" s="172"/>
      <c r="K143" s="173">
        <f>ROUND(E143*J143,2)</f>
        <v>0</v>
      </c>
      <c r="L143" s="173">
        <v>21</v>
      </c>
      <c r="M143" s="173">
        <f>G143*(1+L143/100)</f>
        <v>0</v>
      </c>
      <c r="N143" s="173">
        <v>0</v>
      </c>
      <c r="O143" s="173">
        <f>ROUND(E143*N143,2)</f>
        <v>0</v>
      </c>
      <c r="P143" s="173">
        <v>0</v>
      </c>
      <c r="Q143" s="173">
        <f>ROUND(E143*P143,2)</f>
        <v>0</v>
      </c>
      <c r="R143" s="173" t="s">
        <v>314</v>
      </c>
      <c r="S143" s="173" t="s">
        <v>154</v>
      </c>
      <c r="T143" s="174" t="s">
        <v>155</v>
      </c>
      <c r="U143" s="156">
        <v>0</v>
      </c>
      <c r="V143" s="156">
        <f>ROUND(E143*U143,2)</f>
        <v>0</v>
      </c>
      <c r="W143" s="156"/>
      <c r="X143" s="156" t="s">
        <v>156</v>
      </c>
      <c r="Y143" s="147"/>
      <c r="Z143" s="147"/>
      <c r="AA143" s="147"/>
      <c r="AB143" s="147"/>
      <c r="AC143" s="147"/>
      <c r="AD143" s="147"/>
      <c r="AE143" s="147"/>
      <c r="AF143" s="147"/>
      <c r="AG143" s="147" t="s">
        <v>157</v>
      </c>
      <c r="AH143" s="147"/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7"/>
      <c r="AV143" s="147"/>
      <c r="AW143" s="147"/>
      <c r="AX143" s="147"/>
      <c r="AY143" s="147"/>
      <c r="AZ143" s="147"/>
      <c r="BA143" s="147"/>
      <c r="BB143" s="147"/>
      <c r="BC143" s="147"/>
      <c r="BD143" s="147"/>
      <c r="BE143" s="147"/>
      <c r="BF143" s="147"/>
      <c r="BG143" s="147"/>
      <c r="BH143" s="147"/>
    </row>
    <row r="144" spans="1:60" outlineLevel="1" x14ac:dyDescent="0.2">
      <c r="A144" s="154"/>
      <c r="B144" s="155"/>
      <c r="C144" s="179" t="s">
        <v>321</v>
      </c>
      <c r="D144" s="157"/>
      <c r="E144" s="158">
        <v>70.624399999999994</v>
      </c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  <c r="R144" s="156"/>
      <c r="S144" s="156"/>
      <c r="T144" s="156"/>
      <c r="U144" s="156"/>
      <c r="V144" s="156"/>
      <c r="W144" s="156"/>
      <c r="X144" s="156"/>
      <c r="Y144" s="147"/>
      <c r="Z144" s="147"/>
      <c r="AA144" s="147"/>
      <c r="AB144" s="147"/>
      <c r="AC144" s="147"/>
      <c r="AD144" s="147"/>
      <c r="AE144" s="147"/>
      <c r="AF144" s="147"/>
      <c r="AG144" s="147" t="s">
        <v>159</v>
      </c>
      <c r="AH144" s="147">
        <v>7</v>
      </c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7"/>
      <c r="AS144" s="147"/>
      <c r="AT144" s="147"/>
      <c r="AU144" s="147"/>
      <c r="AV144" s="147"/>
      <c r="AW144" s="147"/>
      <c r="AX144" s="147"/>
      <c r="AY144" s="147"/>
      <c r="AZ144" s="147"/>
      <c r="BA144" s="147"/>
      <c r="BB144" s="147"/>
      <c r="BC144" s="147"/>
      <c r="BD144" s="147"/>
      <c r="BE144" s="147"/>
      <c r="BF144" s="147"/>
      <c r="BG144" s="147"/>
      <c r="BH144" s="147"/>
    </row>
    <row r="145" spans="1:60" outlineLevel="1" x14ac:dyDescent="0.2">
      <c r="A145" s="154"/>
      <c r="B145" s="155"/>
      <c r="C145" s="179" t="s">
        <v>322</v>
      </c>
      <c r="D145" s="157"/>
      <c r="E145" s="158">
        <v>10.9824</v>
      </c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  <c r="Q145" s="156"/>
      <c r="R145" s="156"/>
      <c r="S145" s="156"/>
      <c r="T145" s="156"/>
      <c r="U145" s="156"/>
      <c r="V145" s="156"/>
      <c r="W145" s="156"/>
      <c r="X145" s="156"/>
      <c r="Y145" s="147"/>
      <c r="Z145" s="147"/>
      <c r="AA145" s="147"/>
      <c r="AB145" s="147"/>
      <c r="AC145" s="147"/>
      <c r="AD145" s="147"/>
      <c r="AE145" s="147"/>
      <c r="AF145" s="147"/>
      <c r="AG145" s="147" t="s">
        <v>159</v>
      </c>
      <c r="AH145" s="147">
        <v>7</v>
      </c>
      <c r="AI145" s="147"/>
      <c r="AJ145" s="147"/>
      <c r="AK145" s="147"/>
      <c r="AL145" s="147"/>
      <c r="AM145" s="147"/>
      <c r="AN145" s="147"/>
      <c r="AO145" s="147"/>
      <c r="AP145" s="147"/>
      <c r="AQ145" s="147"/>
      <c r="AR145" s="147"/>
      <c r="AS145" s="147"/>
      <c r="AT145" s="147"/>
      <c r="AU145" s="147"/>
      <c r="AV145" s="147"/>
      <c r="AW145" s="147"/>
      <c r="AX145" s="147"/>
      <c r="AY145" s="147"/>
      <c r="AZ145" s="147"/>
      <c r="BA145" s="147"/>
      <c r="BB145" s="147"/>
      <c r="BC145" s="147"/>
      <c r="BD145" s="147"/>
      <c r="BE145" s="147"/>
      <c r="BF145" s="147"/>
      <c r="BG145" s="147"/>
      <c r="BH145" s="147"/>
    </row>
    <row r="146" spans="1:60" outlineLevel="1" x14ac:dyDescent="0.2">
      <c r="A146" s="154"/>
      <c r="B146" s="155"/>
      <c r="C146" s="179" t="s">
        <v>323</v>
      </c>
      <c r="D146" s="157"/>
      <c r="E146" s="158">
        <v>76.606200000000001</v>
      </c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  <c r="T146" s="156"/>
      <c r="U146" s="156"/>
      <c r="V146" s="156"/>
      <c r="W146" s="156"/>
      <c r="X146" s="156"/>
      <c r="Y146" s="147"/>
      <c r="Z146" s="147"/>
      <c r="AA146" s="147"/>
      <c r="AB146" s="147"/>
      <c r="AC146" s="147"/>
      <c r="AD146" s="147"/>
      <c r="AE146" s="147"/>
      <c r="AF146" s="147"/>
      <c r="AG146" s="147" t="s">
        <v>159</v>
      </c>
      <c r="AH146" s="147">
        <v>7</v>
      </c>
      <c r="AI146" s="147"/>
      <c r="AJ146" s="147"/>
      <c r="AK146" s="147"/>
      <c r="AL146" s="147"/>
      <c r="AM146" s="147"/>
      <c r="AN146" s="147"/>
      <c r="AO146" s="147"/>
      <c r="AP146" s="147"/>
      <c r="AQ146" s="147"/>
      <c r="AR146" s="147"/>
      <c r="AS146" s="147"/>
      <c r="AT146" s="147"/>
      <c r="AU146" s="147"/>
      <c r="AV146" s="147"/>
      <c r="AW146" s="147"/>
      <c r="AX146" s="147"/>
      <c r="AY146" s="147"/>
      <c r="AZ146" s="147"/>
      <c r="BA146" s="147"/>
      <c r="BB146" s="147"/>
      <c r="BC146" s="147"/>
      <c r="BD146" s="147"/>
      <c r="BE146" s="147"/>
      <c r="BF146" s="147"/>
      <c r="BG146" s="147"/>
      <c r="BH146" s="147"/>
    </row>
    <row r="147" spans="1:60" outlineLevel="1" x14ac:dyDescent="0.2">
      <c r="A147" s="154"/>
      <c r="B147" s="155"/>
      <c r="C147" s="179" t="s">
        <v>324</v>
      </c>
      <c r="D147" s="157"/>
      <c r="E147" s="158">
        <v>16.896000000000001</v>
      </c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  <c r="P147" s="156"/>
      <c r="Q147" s="156"/>
      <c r="R147" s="156"/>
      <c r="S147" s="156"/>
      <c r="T147" s="156"/>
      <c r="U147" s="156"/>
      <c r="V147" s="156"/>
      <c r="W147" s="156"/>
      <c r="X147" s="156"/>
      <c r="Y147" s="147"/>
      <c r="Z147" s="147"/>
      <c r="AA147" s="147"/>
      <c r="AB147" s="147"/>
      <c r="AC147" s="147"/>
      <c r="AD147" s="147"/>
      <c r="AE147" s="147"/>
      <c r="AF147" s="147"/>
      <c r="AG147" s="147" t="s">
        <v>159</v>
      </c>
      <c r="AH147" s="147">
        <v>7</v>
      </c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147"/>
      <c r="AT147" s="147"/>
      <c r="AU147" s="147"/>
      <c r="AV147" s="147"/>
      <c r="AW147" s="147"/>
      <c r="AX147" s="147"/>
      <c r="AY147" s="147"/>
      <c r="AZ147" s="147"/>
      <c r="BA147" s="147"/>
      <c r="BB147" s="147"/>
      <c r="BC147" s="147"/>
      <c r="BD147" s="147"/>
      <c r="BE147" s="147"/>
      <c r="BF147" s="147"/>
      <c r="BG147" s="147"/>
      <c r="BH147" s="147"/>
    </row>
    <row r="148" spans="1:60" outlineLevel="1" x14ac:dyDescent="0.2">
      <c r="A148" s="154"/>
      <c r="B148" s="155"/>
      <c r="C148" s="179" t="s">
        <v>325</v>
      </c>
      <c r="D148" s="157"/>
      <c r="E148" s="158">
        <v>403.56799999999998</v>
      </c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  <c r="P148" s="156"/>
      <c r="Q148" s="156"/>
      <c r="R148" s="156"/>
      <c r="S148" s="156"/>
      <c r="T148" s="156"/>
      <c r="U148" s="156"/>
      <c r="V148" s="156"/>
      <c r="W148" s="156"/>
      <c r="X148" s="156"/>
      <c r="Y148" s="147"/>
      <c r="Z148" s="147"/>
      <c r="AA148" s="147"/>
      <c r="AB148" s="147"/>
      <c r="AC148" s="147"/>
      <c r="AD148" s="147"/>
      <c r="AE148" s="147"/>
      <c r="AF148" s="147"/>
      <c r="AG148" s="147" t="s">
        <v>159</v>
      </c>
      <c r="AH148" s="147">
        <v>7</v>
      </c>
      <c r="AI148" s="147"/>
      <c r="AJ148" s="147"/>
      <c r="AK148" s="147"/>
      <c r="AL148" s="147"/>
      <c r="AM148" s="147"/>
      <c r="AN148" s="147"/>
      <c r="AO148" s="147"/>
      <c r="AP148" s="147"/>
      <c r="AQ148" s="147"/>
      <c r="AR148" s="147"/>
      <c r="AS148" s="147"/>
      <c r="AT148" s="147"/>
      <c r="AU148" s="147"/>
      <c r="AV148" s="147"/>
      <c r="AW148" s="147"/>
      <c r="AX148" s="147"/>
      <c r="AY148" s="147"/>
      <c r="AZ148" s="147"/>
      <c r="BA148" s="147"/>
      <c r="BB148" s="147"/>
      <c r="BC148" s="147"/>
      <c r="BD148" s="147"/>
      <c r="BE148" s="147"/>
      <c r="BF148" s="147"/>
      <c r="BG148" s="147"/>
      <c r="BH148" s="147"/>
    </row>
    <row r="149" spans="1:60" outlineLevel="1" x14ac:dyDescent="0.2">
      <c r="A149" s="168">
        <v>42</v>
      </c>
      <c r="B149" s="169" t="s">
        <v>326</v>
      </c>
      <c r="C149" s="178" t="s">
        <v>327</v>
      </c>
      <c r="D149" s="170" t="s">
        <v>227</v>
      </c>
      <c r="E149" s="171">
        <v>830.33113000000003</v>
      </c>
      <c r="F149" s="172"/>
      <c r="G149" s="173">
        <f>ROUND(E149*F149,2)</f>
        <v>0</v>
      </c>
      <c r="H149" s="172"/>
      <c r="I149" s="173">
        <f>ROUND(E149*H149,2)</f>
        <v>0</v>
      </c>
      <c r="J149" s="172"/>
      <c r="K149" s="173">
        <f>ROUND(E149*J149,2)</f>
        <v>0</v>
      </c>
      <c r="L149" s="173">
        <v>21</v>
      </c>
      <c r="M149" s="173">
        <f>G149*(1+L149/100)</f>
        <v>0</v>
      </c>
      <c r="N149" s="173">
        <v>0</v>
      </c>
      <c r="O149" s="173">
        <f>ROUND(E149*N149,2)</f>
        <v>0</v>
      </c>
      <c r="P149" s="173">
        <v>0</v>
      </c>
      <c r="Q149" s="173">
        <f>ROUND(E149*P149,2)</f>
        <v>0</v>
      </c>
      <c r="R149" s="173" t="s">
        <v>314</v>
      </c>
      <c r="S149" s="173" t="s">
        <v>154</v>
      </c>
      <c r="T149" s="174" t="s">
        <v>155</v>
      </c>
      <c r="U149" s="156">
        <v>0.49</v>
      </c>
      <c r="V149" s="156">
        <f>ROUND(E149*U149,2)</f>
        <v>406.86</v>
      </c>
      <c r="W149" s="156"/>
      <c r="X149" s="156" t="s">
        <v>328</v>
      </c>
      <c r="Y149" s="147"/>
      <c r="Z149" s="147"/>
      <c r="AA149" s="147"/>
      <c r="AB149" s="147"/>
      <c r="AC149" s="147"/>
      <c r="AD149" s="147"/>
      <c r="AE149" s="147"/>
      <c r="AF149" s="147"/>
      <c r="AG149" s="147" t="s">
        <v>329</v>
      </c>
      <c r="AH149" s="147"/>
      <c r="AI149" s="147"/>
      <c r="AJ149" s="147"/>
      <c r="AK149" s="147"/>
      <c r="AL149" s="147"/>
      <c r="AM149" s="147"/>
      <c r="AN149" s="147"/>
      <c r="AO149" s="147"/>
      <c r="AP149" s="147"/>
      <c r="AQ149" s="147"/>
      <c r="AR149" s="147"/>
      <c r="AS149" s="147"/>
      <c r="AT149" s="147"/>
      <c r="AU149" s="147"/>
      <c r="AV149" s="147"/>
      <c r="AW149" s="147"/>
      <c r="AX149" s="147"/>
      <c r="AY149" s="147"/>
      <c r="AZ149" s="147"/>
      <c r="BA149" s="147"/>
      <c r="BB149" s="147"/>
      <c r="BC149" s="147"/>
      <c r="BD149" s="147"/>
      <c r="BE149" s="147"/>
      <c r="BF149" s="147"/>
      <c r="BG149" s="147"/>
      <c r="BH149" s="147"/>
    </row>
    <row r="150" spans="1:60" outlineLevel="1" x14ac:dyDescent="0.2">
      <c r="A150" s="154"/>
      <c r="B150" s="155"/>
      <c r="C150" s="262" t="s">
        <v>330</v>
      </c>
      <c r="D150" s="263"/>
      <c r="E150" s="263"/>
      <c r="F150" s="263"/>
      <c r="G150" s="263"/>
      <c r="H150" s="156"/>
      <c r="I150" s="156"/>
      <c r="J150" s="156"/>
      <c r="K150" s="156"/>
      <c r="L150" s="156"/>
      <c r="M150" s="156"/>
      <c r="N150" s="156"/>
      <c r="O150" s="156"/>
      <c r="P150" s="156"/>
      <c r="Q150" s="156"/>
      <c r="R150" s="156"/>
      <c r="S150" s="156"/>
      <c r="T150" s="156"/>
      <c r="U150" s="156"/>
      <c r="V150" s="156"/>
      <c r="W150" s="156"/>
      <c r="X150" s="156"/>
      <c r="Y150" s="147"/>
      <c r="Z150" s="147"/>
      <c r="AA150" s="147"/>
      <c r="AB150" s="147"/>
      <c r="AC150" s="147"/>
      <c r="AD150" s="147"/>
      <c r="AE150" s="147"/>
      <c r="AF150" s="147"/>
      <c r="AG150" s="147" t="s">
        <v>331</v>
      </c>
      <c r="AH150" s="147"/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  <c r="BB150" s="147"/>
      <c r="BC150" s="147"/>
      <c r="BD150" s="147"/>
      <c r="BE150" s="147"/>
      <c r="BF150" s="147"/>
      <c r="BG150" s="147"/>
      <c r="BH150" s="147"/>
    </row>
    <row r="151" spans="1:60" outlineLevel="1" x14ac:dyDescent="0.2">
      <c r="A151" s="154"/>
      <c r="B151" s="155"/>
      <c r="C151" s="179" t="s">
        <v>332</v>
      </c>
      <c r="D151" s="157"/>
      <c r="E151" s="158"/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  <c r="P151" s="156"/>
      <c r="Q151" s="156"/>
      <c r="R151" s="156"/>
      <c r="S151" s="156"/>
      <c r="T151" s="156"/>
      <c r="U151" s="156"/>
      <c r="V151" s="156"/>
      <c r="W151" s="156"/>
      <c r="X151" s="156"/>
      <c r="Y151" s="147"/>
      <c r="Z151" s="147"/>
      <c r="AA151" s="147"/>
      <c r="AB151" s="147"/>
      <c r="AC151" s="147"/>
      <c r="AD151" s="147"/>
      <c r="AE151" s="147"/>
      <c r="AF151" s="147"/>
      <c r="AG151" s="147" t="s">
        <v>159</v>
      </c>
      <c r="AH151" s="147">
        <v>0</v>
      </c>
      <c r="AI151" s="147"/>
      <c r="AJ151" s="147"/>
      <c r="AK151" s="147"/>
      <c r="AL151" s="147"/>
      <c r="AM151" s="147"/>
      <c r="AN151" s="147"/>
      <c r="AO151" s="147"/>
      <c r="AP151" s="147"/>
      <c r="AQ151" s="147"/>
      <c r="AR151" s="147"/>
      <c r="AS151" s="147"/>
      <c r="AT151" s="147"/>
      <c r="AU151" s="147"/>
      <c r="AV151" s="147"/>
      <c r="AW151" s="147"/>
      <c r="AX151" s="147"/>
      <c r="AY151" s="147"/>
      <c r="AZ151" s="147"/>
      <c r="BA151" s="147"/>
      <c r="BB151" s="147"/>
      <c r="BC151" s="147"/>
      <c r="BD151" s="147"/>
      <c r="BE151" s="147"/>
      <c r="BF151" s="147"/>
      <c r="BG151" s="147"/>
      <c r="BH151" s="147"/>
    </row>
    <row r="152" spans="1:60" outlineLevel="1" x14ac:dyDescent="0.2">
      <c r="A152" s="154"/>
      <c r="B152" s="155"/>
      <c r="C152" s="179" t="s">
        <v>333</v>
      </c>
      <c r="D152" s="157"/>
      <c r="E152" s="158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  <c r="Q152" s="156"/>
      <c r="R152" s="156"/>
      <c r="S152" s="156"/>
      <c r="T152" s="156"/>
      <c r="U152" s="156"/>
      <c r="V152" s="156"/>
      <c r="W152" s="156"/>
      <c r="X152" s="156"/>
      <c r="Y152" s="147"/>
      <c r="Z152" s="147"/>
      <c r="AA152" s="147"/>
      <c r="AB152" s="147"/>
      <c r="AC152" s="147"/>
      <c r="AD152" s="147"/>
      <c r="AE152" s="147"/>
      <c r="AF152" s="147"/>
      <c r="AG152" s="147" t="s">
        <v>159</v>
      </c>
      <c r="AH152" s="147">
        <v>0</v>
      </c>
      <c r="AI152" s="147"/>
      <c r="AJ152" s="147"/>
      <c r="AK152" s="147"/>
      <c r="AL152" s="147"/>
      <c r="AM152" s="147"/>
      <c r="AN152" s="147"/>
      <c r="AO152" s="147"/>
      <c r="AP152" s="147"/>
      <c r="AQ152" s="147"/>
      <c r="AR152" s="147"/>
      <c r="AS152" s="147"/>
      <c r="AT152" s="147"/>
      <c r="AU152" s="147"/>
      <c r="AV152" s="147"/>
      <c r="AW152" s="147"/>
      <c r="AX152" s="147"/>
      <c r="AY152" s="147"/>
      <c r="AZ152" s="147"/>
      <c r="BA152" s="147"/>
      <c r="BB152" s="147"/>
      <c r="BC152" s="147"/>
      <c r="BD152" s="147"/>
      <c r="BE152" s="147"/>
      <c r="BF152" s="147"/>
      <c r="BG152" s="147"/>
      <c r="BH152" s="147"/>
    </row>
    <row r="153" spans="1:60" outlineLevel="1" x14ac:dyDescent="0.2">
      <c r="A153" s="154"/>
      <c r="B153" s="155"/>
      <c r="C153" s="179" t="s">
        <v>334</v>
      </c>
      <c r="D153" s="157"/>
      <c r="E153" s="158">
        <v>830.33113000000003</v>
      </c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  <c r="P153" s="156"/>
      <c r="Q153" s="156"/>
      <c r="R153" s="156"/>
      <c r="S153" s="156"/>
      <c r="T153" s="156"/>
      <c r="U153" s="156"/>
      <c r="V153" s="156"/>
      <c r="W153" s="156"/>
      <c r="X153" s="156"/>
      <c r="Y153" s="147"/>
      <c r="Z153" s="147"/>
      <c r="AA153" s="147"/>
      <c r="AB153" s="147"/>
      <c r="AC153" s="147"/>
      <c r="AD153" s="147"/>
      <c r="AE153" s="147"/>
      <c r="AF153" s="147"/>
      <c r="AG153" s="147" t="s">
        <v>159</v>
      </c>
      <c r="AH153" s="147">
        <v>0</v>
      </c>
      <c r="AI153" s="147"/>
      <c r="AJ153" s="147"/>
      <c r="AK153" s="147"/>
      <c r="AL153" s="147"/>
      <c r="AM153" s="147"/>
      <c r="AN153" s="147"/>
      <c r="AO153" s="147"/>
      <c r="AP153" s="147"/>
      <c r="AQ153" s="147"/>
      <c r="AR153" s="147"/>
      <c r="AS153" s="147"/>
      <c r="AT153" s="147"/>
      <c r="AU153" s="147"/>
      <c r="AV153" s="147"/>
      <c r="AW153" s="147"/>
      <c r="AX153" s="147"/>
      <c r="AY153" s="147"/>
      <c r="AZ153" s="147"/>
      <c r="BA153" s="147"/>
      <c r="BB153" s="147"/>
      <c r="BC153" s="147"/>
      <c r="BD153" s="147"/>
      <c r="BE153" s="147"/>
      <c r="BF153" s="147"/>
      <c r="BG153" s="147"/>
      <c r="BH153" s="147"/>
    </row>
    <row r="154" spans="1:60" outlineLevel="1" x14ac:dyDescent="0.2">
      <c r="A154" s="168">
        <v>43</v>
      </c>
      <c r="B154" s="169" t="s">
        <v>335</v>
      </c>
      <c r="C154" s="178" t="s">
        <v>336</v>
      </c>
      <c r="D154" s="170" t="s">
        <v>227</v>
      </c>
      <c r="E154" s="171">
        <v>11624.63582</v>
      </c>
      <c r="F154" s="172"/>
      <c r="G154" s="173">
        <f>ROUND(E154*F154,2)</f>
        <v>0</v>
      </c>
      <c r="H154" s="172"/>
      <c r="I154" s="173">
        <f>ROUND(E154*H154,2)</f>
        <v>0</v>
      </c>
      <c r="J154" s="172"/>
      <c r="K154" s="173">
        <f>ROUND(E154*J154,2)</f>
        <v>0</v>
      </c>
      <c r="L154" s="173">
        <v>21</v>
      </c>
      <c r="M154" s="173">
        <f>G154*(1+L154/100)</f>
        <v>0</v>
      </c>
      <c r="N154" s="173">
        <v>0</v>
      </c>
      <c r="O154" s="173">
        <f>ROUND(E154*N154,2)</f>
        <v>0</v>
      </c>
      <c r="P154" s="173">
        <v>0</v>
      </c>
      <c r="Q154" s="173">
        <f>ROUND(E154*P154,2)</f>
        <v>0</v>
      </c>
      <c r="R154" s="173" t="s">
        <v>314</v>
      </c>
      <c r="S154" s="173" t="s">
        <v>154</v>
      </c>
      <c r="T154" s="174" t="s">
        <v>155</v>
      </c>
      <c r="U154" s="156">
        <v>0</v>
      </c>
      <c r="V154" s="156">
        <f>ROUND(E154*U154,2)</f>
        <v>0</v>
      </c>
      <c r="W154" s="156"/>
      <c r="X154" s="156" t="s">
        <v>328</v>
      </c>
      <c r="Y154" s="147"/>
      <c r="Z154" s="147"/>
      <c r="AA154" s="147"/>
      <c r="AB154" s="147"/>
      <c r="AC154" s="147"/>
      <c r="AD154" s="147"/>
      <c r="AE154" s="147"/>
      <c r="AF154" s="147"/>
      <c r="AG154" s="147" t="s">
        <v>329</v>
      </c>
      <c r="AH154" s="147"/>
      <c r="AI154" s="147"/>
      <c r="AJ154" s="147"/>
      <c r="AK154" s="147"/>
      <c r="AL154" s="147"/>
      <c r="AM154" s="147"/>
      <c r="AN154" s="147"/>
      <c r="AO154" s="147"/>
      <c r="AP154" s="147"/>
      <c r="AQ154" s="147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147"/>
      <c r="BD154" s="147"/>
      <c r="BE154" s="147"/>
      <c r="BF154" s="147"/>
      <c r="BG154" s="147"/>
      <c r="BH154" s="147"/>
    </row>
    <row r="155" spans="1:60" outlineLevel="1" x14ac:dyDescent="0.2">
      <c r="A155" s="154"/>
      <c r="B155" s="155"/>
      <c r="C155" s="179" t="s">
        <v>332</v>
      </c>
      <c r="D155" s="157"/>
      <c r="E155" s="158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56"/>
      <c r="Q155" s="156"/>
      <c r="R155" s="156"/>
      <c r="S155" s="156"/>
      <c r="T155" s="156"/>
      <c r="U155" s="156"/>
      <c r="V155" s="156"/>
      <c r="W155" s="156"/>
      <c r="X155" s="156"/>
      <c r="Y155" s="147"/>
      <c r="Z155" s="147"/>
      <c r="AA155" s="147"/>
      <c r="AB155" s="147"/>
      <c r="AC155" s="147"/>
      <c r="AD155" s="147"/>
      <c r="AE155" s="147"/>
      <c r="AF155" s="147"/>
      <c r="AG155" s="147" t="s">
        <v>159</v>
      </c>
      <c r="AH155" s="147">
        <v>0</v>
      </c>
      <c r="AI155" s="147"/>
      <c r="AJ155" s="147"/>
      <c r="AK155" s="147"/>
      <c r="AL155" s="147"/>
      <c r="AM155" s="147"/>
      <c r="AN155" s="147"/>
      <c r="AO155" s="147"/>
      <c r="AP155" s="147"/>
      <c r="AQ155" s="147"/>
      <c r="AR155" s="147"/>
      <c r="AS155" s="147"/>
      <c r="AT155" s="147"/>
      <c r="AU155" s="147"/>
      <c r="AV155" s="147"/>
      <c r="AW155" s="147"/>
      <c r="AX155" s="147"/>
      <c r="AY155" s="147"/>
      <c r="AZ155" s="147"/>
      <c r="BA155" s="147"/>
      <c r="BB155" s="147"/>
      <c r="BC155" s="147"/>
      <c r="BD155" s="147"/>
      <c r="BE155" s="147"/>
      <c r="BF155" s="147"/>
      <c r="BG155" s="147"/>
      <c r="BH155" s="147"/>
    </row>
    <row r="156" spans="1:60" outlineLevel="1" x14ac:dyDescent="0.2">
      <c r="A156" s="154"/>
      <c r="B156" s="155"/>
      <c r="C156" s="179" t="s">
        <v>333</v>
      </c>
      <c r="D156" s="157"/>
      <c r="E156" s="158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  <c r="Q156" s="156"/>
      <c r="R156" s="156"/>
      <c r="S156" s="156"/>
      <c r="T156" s="156"/>
      <c r="U156" s="156"/>
      <c r="V156" s="156"/>
      <c r="W156" s="156"/>
      <c r="X156" s="156"/>
      <c r="Y156" s="147"/>
      <c r="Z156" s="147"/>
      <c r="AA156" s="147"/>
      <c r="AB156" s="147"/>
      <c r="AC156" s="147"/>
      <c r="AD156" s="147"/>
      <c r="AE156" s="147"/>
      <c r="AF156" s="147"/>
      <c r="AG156" s="147" t="s">
        <v>159</v>
      </c>
      <c r="AH156" s="147">
        <v>0</v>
      </c>
      <c r="AI156" s="147"/>
      <c r="AJ156" s="147"/>
      <c r="AK156" s="147"/>
      <c r="AL156" s="147"/>
      <c r="AM156" s="147"/>
      <c r="AN156" s="147"/>
      <c r="AO156" s="147"/>
      <c r="AP156" s="147"/>
      <c r="AQ156" s="147"/>
      <c r="AR156" s="147"/>
      <c r="AS156" s="147"/>
      <c r="AT156" s="147"/>
      <c r="AU156" s="147"/>
      <c r="AV156" s="147"/>
      <c r="AW156" s="147"/>
      <c r="AX156" s="147"/>
      <c r="AY156" s="147"/>
      <c r="AZ156" s="147"/>
      <c r="BA156" s="147"/>
      <c r="BB156" s="147"/>
      <c r="BC156" s="147"/>
      <c r="BD156" s="147"/>
      <c r="BE156" s="147"/>
      <c r="BF156" s="147"/>
      <c r="BG156" s="147"/>
      <c r="BH156" s="147"/>
    </row>
    <row r="157" spans="1:60" outlineLevel="1" x14ac:dyDescent="0.2">
      <c r="A157" s="154"/>
      <c r="B157" s="155"/>
      <c r="C157" s="179" t="s">
        <v>337</v>
      </c>
      <c r="D157" s="157"/>
      <c r="E157" s="158">
        <v>11624.63582</v>
      </c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  <c r="P157" s="156"/>
      <c r="Q157" s="156"/>
      <c r="R157" s="156"/>
      <c r="S157" s="156"/>
      <c r="T157" s="156"/>
      <c r="U157" s="156"/>
      <c r="V157" s="156"/>
      <c r="W157" s="156"/>
      <c r="X157" s="156"/>
      <c r="Y157" s="147"/>
      <c r="Z157" s="147"/>
      <c r="AA157" s="147"/>
      <c r="AB157" s="147"/>
      <c r="AC157" s="147"/>
      <c r="AD157" s="147"/>
      <c r="AE157" s="147"/>
      <c r="AF157" s="147"/>
      <c r="AG157" s="147" t="s">
        <v>159</v>
      </c>
      <c r="AH157" s="147">
        <v>0</v>
      </c>
      <c r="AI157" s="147"/>
      <c r="AJ157" s="147"/>
      <c r="AK157" s="147"/>
      <c r="AL157" s="147"/>
      <c r="AM157" s="147"/>
      <c r="AN157" s="147"/>
      <c r="AO157" s="147"/>
      <c r="AP157" s="147"/>
      <c r="AQ157" s="147"/>
      <c r="AR157" s="147"/>
      <c r="AS157" s="147"/>
      <c r="AT157" s="147"/>
      <c r="AU157" s="147"/>
      <c r="AV157" s="147"/>
      <c r="AW157" s="147"/>
      <c r="AX157" s="147"/>
      <c r="AY157" s="147"/>
      <c r="AZ157" s="147"/>
      <c r="BA157" s="147"/>
      <c r="BB157" s="147"/>
      <c r="BC157" s="147"/>
      <c r="BD157" s="147"/>
      <c r="BE157" s="147"/>
      <c r="BF157" s="147"/>
      <c r="BG157" s="147"/>
      <c r="BH157" s="147"/>
    </row>
    <row r="158" spans="1:60" x14ac:dyDescent="0.2">
      <c r="A158" s="3"/>
      <c r="B158" s="4"/>
      <c r="C158" s="181"/>
      <c r="D158" s="6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AE158">
        <v>15</v>
      </c>
      <c r="AF158">
        <v>21</v>
      </c>
      <c r="AG158" t="s">
        <v>135</v>
      </c>
    </row>
    <row r="159" spans="1:60" x14ac:dyDescent="0.2">
      <c r="A159" s="150"/>
      <c r="B159" s="151" t="s">
        <v>29</v>
      </c>
      <c r="C159" s="182"/>
      <c r="D159" s="152"/>
      <c r="E159" s="153"/>
      <c r="F159" s="153"/>
      <c r="G159" s="176">
        <f>G8+G60+G67+G71+G104+G110+G128+G132+G138</f>
        <v>0</v>
      </c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AE159">
        <f>SUMIF(L7:L157,AE158,G7:G157)</f>
        <v>0</v>
      </c>
      <c r="AF159">
        <f>SUMIF(L7:L157,AF158,G7:G157)</f>
        <v>0</v>
      </c>
      <c r="AG159" t="s">
        <v>338</v>
      </c>
    </row>
    <row r="160" spans="1:60" x14ac:dyDescent="0.2">
      <c r="C160" s="183"/>
      <c r="D160" s="10"/>
      <c r="AG160" t="s">
        <v>339</v>
      </c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26">
    <mergeCell ref="C134:G134"/>
    <mergeCell ref="C150:G150"/>
    <mergeCell ref="C81:G81"/>
    <mergeCell ref="C87:G87"/>
    <mergeCell ref="C114:G114"/>
    <mergeCell ref="C117:G117"/>
    <mergeCell ref="C122:G122"/>
    <mergeCell ref="C130:G130"/>
    <mergeCell ref="C76:G76"/>
    <mergeCell ref="C26:G26"/>
    <mergeCell ref="C30:G30"/>
    <mergeCell ref="C33:G33"/>
    <mergeCell ref="C36:G36"/>
    <mergeCell ref="C39:G39"/>
    <mergeCell ref="C43:G43"/>
    <mergeCell ref="C46:G46"/>
    <mergeCell ref="C50:G50"/>
    <mergeCell ref="C53:G53"/>
    <mergeCell ref="C62:G62"/>
    <mergeCell ref="C69:G69"/>
    <mergeCell ref="C23:G23"/>
    <mergeCell ref="A1:G1"/>
    <mergeCell ref="C2:G2"/>
    <mergeCell ref="C3:G3"/>
    <mergeCell ref="C4:G4"/>
    <mergeCell ref="C20:G20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F6D29-34BB-4E43-AC26-43DDCB63EC5A}">
  <sheetPr>
    <outlinePr summaryBelow="0"/>
  </sheetPr>
  <dimension ref="A1:BH5000"/>
  <sheetViews>
    <sheetView tabSelected="1" workbookViewId="0">
      <pane ySplit="7" topLeftCell="A107" activePane="bottomLeft" state="frozen"/>
      <selection pane="bottomLeft" activeCell="C144" sqref="C144"/>
    </sheetView>
  </sheetViews>
  <sheetFormatPr defaultRowHeight="12.75" outlineLevelRow="1" x14ac:dyDescent="0.2"/>
  <cols>
    <col min="1" max="1" width="3.42578125" customWidth="1"/>
    <col min="2" max="2" width="12.5703125" style="121" customWidth="1"/>
    <col min="3" max="3" width="63.28515625" style="12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5" t="s">
        <v>122</v>
      </c>
      <c r="B1" s="255"/>
      <c r="C1" s="255"/>
      <c r="D1" s="255"/>
      <c r="E1" s="255"/>
      <c r="F1" s="255"/>
      <c r="G1" s="255"/>
      <c r="AG1" t="s">
        <v>123</v>
      </c>
    </row>
    <row r="2" spans="1:60" ht="24.95" customHeight="1" x14ac:dyDescent="0.2">
      <c r="A2" s="139" t="s">
        <v>7</v>
      </c>
      <c r="B2" s="49" t="s">
        <v>44</v>
      </c>
      <c r="C2" s="256" t="s">
        <v>45</v>
      </c>
      <c r="D2" s="257"/>
      <c r="E2" s="257"/>
      <c r="F2" s="257"/>
      <c r="G2" s="258"/>
      <c r="AG2" t="s">
        <v>124</v>
      </c>
    </row>
    <row r="3" spans="1:60" ht="24.95" customHeight="1" x14ac:dyDescent="0.2">
      <c r="A3" s="139" t="s">
        <v>8</v>
      </c>
      <c r="B3" s="49" t="s">
        <v>58</v>
      </c>
      <c r="C3" s="256" t="s">
        <v>59</v>
      </c>
      <c r="D3" s="257"/>
      <c r="E3" s="257"/>
      <c r="F3" s="257"/>
      <c r="G3" s="258"/>
      <c r="AC3" s="121" t="s">
        <v>124</v>
      </c>
      <c r="AG3" t="s">
        <v>125</v>
      </c>
    </row>
    <row r="4" spans="1:60" ht="24.95" customHeight="1" x14ac:dyDescent="0.2">
      <c r="A4" s="140" t="s">
        <v>9</v>
      </c>
      <c r="B4" s="141" t="s">
        <v>56</v>
      </c>
      <c r="C4" s="259" t="s">
        <v>57</v>
      </c>
      <c r="D4" s="260"/>
      <c r="E4" s="260"/>
      <c r="F4" s="260"/>
      <c r="G4" s="261"/>
      <c r="AG4" t="s">
        <v>126</v>
      </c>
    </row>
    <row r="5" spans="1:60" x14ac:dyDescent="0.2">
      <c r="D5" s="10"/>
    </row>
    <row r="6" spans="1:60" ht="38.25" x14ac:dyDescent="0.2">
      <c r="A6" s="143" t="s">
        <v>127</v>
      </c>
      <c r="B6" s="145" t="s">
        <v>128</v>
      </c>
      <c r="C6" s="145" t="s">
        <v>129</v>
      </c>
      <c r="D6" s="144" t="s">
        <v>130</v>
      </c>
      <c r="E6" s="143" t="s">
        <v>131</v>
      </c>
      <c r="F6" s="142" t="s">
        <v>132</v>
      </c>
      <c r="G6" s="143" t="s">
        <v>29</v>
      </c>
      <c r="H6" s="146" t="s">
        <v>30</v>
      </c>
      <c r="I6" s="146" t="s">
        <v>133</v>
      </c>
      <c r="J6" s="146" t="s">
        <v>31</v>
      </c>
      <c r="K6" s="146" t="s">
        <v>134</v>
      </c>
      <c r="L6" s="146" t="s">
        <v>135</v>
      </c>
      <c r="M6" s="146" t="s">
        <v>136</v>
      </c>
      <c r="N6" s="146" t="s">
        <v>137</v>
      </c>
      <c r="O6" s="146" t="s">
        <v>138</v>
      </c>
      <c r="P6" s="146" t="s">
        <v>139</v>
      </c>
      <c r="Q6" s="146" t="s">
        <v>140</v>
      </c>
      <c r="R6" s="146" t="s">
        <v>141</v>
      </c>
      <c r="S6" s="146" t="s">
        <v>142</v>
      </c>
      <c r="T6" s="146" t="s">
        <v>143</v>
      </c>
      <c r="U6" s="146" t="s">
        <v>144</v>
      </c>
      <c r="V6" s="146" t="s">
        <v>145</v>
      </c>
      <c r="W6" s="146" t="s">
        <v>146</v>
      </c>
      <c r="X6" s="146" t="s">
        <v>147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">
      <c r="A8" s="162" t="s">
        <v>148</v>
      </c>
      <c r="B8" s="163" t="s">
        <v>56</v>
      </c>
      <c r="C8" s="177" t="s">
        <v>82</v>
      </c>
      <c r="D8" s="164"/>
      <c r="E8" s="165"/>
      <c r="F8" s="166"/>
      <c r="G8" s="166">
        <f>SUMIF(AG9:AG50,"&lt;&gt;NOR",G9:G50)</f>
        <v>0</v>
      </c>
      <c r="H8" s="166"/>
      <c r="I8" s="166">
        <f>SUM(I9:I50)</f>
        <v>0</v>
      </c>
      <c r="J8" s="166"/>
      <c r="K8" s="166">
        <f>SUM(K9:K50)</f>
        <v>0</v>
      </c>
      <c r="L8" s="166"/>
      <c r="M8" s="166">
        <f>SUM(M9:M50)</f>
        <v>0</v>
      </c>
      <c r="N8" s="166"/>
      <c r="O8" s="166">
        <f>SUM(O9:O50)</f>
        <v>0</v>
      </c>
      <c r="P8" s="166"/>
      <c r="Q8" s="166">
        <f>SUM(Q9:Q50)</f>
        <v>7.35</v>
      </c>
      <c r="R8" s="166"/>
      <c r="S8" s="166"/>
      <c r="T8" s="167"/>
      <c r="U8" s="161"/>
      <c r="V8" s="161">
        <f>SUM(V9:V50)</f>
        <v>121.97999999999998</v>
      </c>
      <c r="W8" s="161"/>
      <c r="X8" s="161"/>
      <c r="AG8" t="s">
        <v>149</v>
      </c>
    </row>
    <row r="9" spans="1:60" ht="22.5" outlineLevel="1" x14ac:dyDescent="0.2">
      <c r="A9" s="168">
        <v>1</v>
      </c>
      <c r="B9" s="169" t="s">
        <v>340</v>
      </c>
      <c r="C9" s="178" t="s">
        <v>341</v>
      </c>
      <c r="D9" s="170" t="s">
        <v>152</v>
      </c>
      <c r="E9" s="171">
        <v>20.399999999999999</v>
      </c>
      <c r="F9" s="172"/>
      <c r="G9" s="173">
        <f>ROUND(E9*F9,2)</f>
        <v>0</v>
      </c>
      <c r="H9" s="172"/>
      <c r="I9" s="173">
        <f>ROUND(E9*H9,2)</f>
        <v>0</v>
      </c>
      <c r="J9" s="172"/>
      <c r="K9" s="173">
        <f>ROUND(E9*J9,2)</f>
        <v>0</v>
      </c>
      <c r="L9" s="173">
        <v>21</v>
      </c>
      <c r="M9" s="173">
        <f>G9*(1+L9/100)</f>
        <v>0</v>
      </c>
      <c r="N9" s="173">
        <v>0</v>
      </c>
      <c r="O9" s="173">
        <f>ROUND(E9*N9,2)</f>
        <v>0</v>
      </c>
      <c r="P9" s="173">
        <v>0</v>
      </c>
      <c r="Q9" s="173">
        <f>ROUND(E9*P9,2)</f>
        <v>0</v>
      </c>
      <c r="R9" s="173" t="s">
        <v>153</v>
      </c>
      <c r="S9" s="173" t="s">
        <v>154</v>
      </c>
      <c r="T9" s="174" t="s">
        <v>155</v>
      </c>
      <c r="U9" s="156">
        <v>0.14199999999999999</v>
      </c>
      <c r="V9" s="156">
        <f>ROUND(E9*U9,2)</f>
        <v>2.9</v>
      </c>
      <c r="W9" s="156"/>
      <c r="X9" s="156" t="s">
        <v>156</v>
      </c>
      <c r="Y9" s="147"/>
      <c r="Z9" s="147"/>
      <c r="AA9" s="147"/>
      <c r="AB9" s="147"/>
      <c r="AC9" s="147"/>
      <c r="AD9" s="147"/>
      <c r="AE9" s="147"/>
      <c r="AF9" s="147"/>
      <c r="AG9" s="147" t="s">
        <v>157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 x14ac:dyDescent="0.2">
      <c r="A10" s="154"/>
      <c r="B10" s="155"/>
      <c r="C10" s="253" t="s">
        <v>342</v>
      </c>
      <c r="D10" s="254"/>
      <c r="E10" s="254"/>
      <c r="F10" s="254"/>
      <c r="G10" s="254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47"/>
      <c r="Z10" s="147"/>
      <c r="AA10" s="147"/>
      <c r="AB10" s="147"/>
      <c r="AC10" s="147"/>
      <c r="AD10" s="147"/>
      <c r="AE10" s="147"/>
      <c r="AF10" s="147"/>
      <c r="AG10" s="147" t="s">
        <v>175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outlineLevel="1" x14ac:dyDescent="0.2">
      <c r="A11" s="154"/>
      <c r="B11" s="155"/>
      <c r="C11" s="179" t="s">
        <v>343</v>
      </c>
      <c r="D11" s="157"/>
      <c r="E11" s="158">
        <v>13.6</v>
      </c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47"/>
      <c r="Z11" s="147"/>
      <c r="AA11" s="147"/>
      <c r="AB11" s="147"/>
      <c r="AC11" s="147"/>
      <c r="AD11" s="147"/>
      <c r="AE11" s="147"/>
      <c r="AF11" s="147"/>
      <c r="AG11" s="147" t="s">
        <v>159</v>
      </c>
      <c r="AH11" s="147">
        <v>0</v>
      </c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outlineLevel="1" x14ac:dyDescent="0.2">
      <c r="A12" s="154"/>
      <c r="B12" s="155"/>
      <c r="C12" s="179" t="s">
        <v>344</v>
      </c>
      <c r="D12" s="157"/>
      <c r="E12" s="158">
        <v>6.8</v>
      </c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47"/>
      <c r="Z12" s="147"/>
      <c r="AA12" s="147"/>
      <c r="AB12" s="147"/>
      <c r="AC12" s="147"/>
      <c r="AD12" s="147"/>
      <c r="AE12" s="147"/>
      <c r="AF12" s="147"/>
      <c r="AG12" s="147" t="s">
        <v>159</v>
      </c>
      <c r="AH12" s="147">
        <v>0</v>
      </c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 x14ac:dyDescent="0.2">
      <c r="A13" s="168">
        <v>2</v>
      </c>
      <c r="B13" s="169" t="s">
        <v>345</v>
      </c>
      <c r="C13" s="178" t="s">
        <v>346</v>
      </c>
      <c r="D13" s="170" t="s">
        <v>189</v>
      </c>
      <c r="E13" s="171">
        <v>15</v>
      </c>
      <c r="F13" s="172"/>
      <c r="G13" s="173">
        <f>ROUND(E13*F13,2)</f>
        <v>0</v>
      </c>
      <c r="H13" s="172"/>
      <c r="I13" s="173">
        <f>ROUND(E13*H13,2)</f>
        <v>0</v>
      </c>
      <c r="J13" s="172"/>
      <c r="K13" s="173">
        <f>ROUND(E13*J13,2)</f>
        <v>0</v>
      </c>
      <c r="L13" s="173">
        <v>21</v>
      </c>
      <c r="M13" s="173">
        <f>G13*(1+L13/100)</f>
        <v>0</v>
      </c>
      <c r="N13" s="173">
        <v>0</v>
      </c>
      <c r="O13" s="173">
        <f>ROUND(E13*N13,2)</f>
        <v>0</v>
      </c>
      <c r="P13" s="173">
        <v>0.22</v>
      </c>
      <c r="Q13" s="173">
        <f>ROUND(E13*P13,2)</f>
        <v>3.3</v>
      </c>
      <c r="R13" s="173" t="s">
        <v>153</v>
      </c>
      <c r="S13" s="173" t="s">
        <v>154</v>
      </c>
      <c r="T13" s="174" t="s">
        <v>155</v>
      </c>
      <c r="U13" s="156">
        <v>0.14299999999999999</v>
      </c>
      <c r="V13" s="156">
        <f>ROUND(E13*U13,2)</f>
        <v>2.15</v>
      </c>
      <c r="W13" s="156"/>
      <c r="X13" s="156" t="s">
        <v>156</v>
      </c>
      <c r="Y13" s="147"/>
      <c r="Z13" s="147"/>
      <c r="AA13" s="147"/>
      <c r="AB13" s="147"/>
      <c r="AC13" s="147"/>
      <c r="AD13" s="147"/>
      <c r="AE13" s="147"/>
      <c r="AF13" s="147"/>
      <c r="AG13" s="147" t="s">
        <v>157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 x14ac:dyDescent="0.2">
      <c r="A14" s="154"/>
      <c r="B14" s="155"/>
      <c r="C14" s="253" t="s">
        <v>347</v>
      </c>
      <c r="D14" s="254"/>
      <c r="E14" s="254"/>
      <c r="F14" s="254"/>
      <c r="G14" s="254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47"/>
      <c r="Z14" s="147"/>
      <c r="AA14" s="147"/>
      <c r="AB14" s="147"/>
      <c r="AC14" s="147"/>
      <c r="AD14" s="147"/>
      <c r="AE14" s="147"/>
      <c r="AF14" s="147"/>
      <c r="AG14" s="147" t="s">
        <v>175</v>
      </c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75" t="str">
        <f>C14</f>
        <v>s vybouráním lože, s přemístěním hmot na skládku na vzdálenost do 3 m nebo naložením na dopravní prostředek</v>
      </c>
      <c r="BB14" s="147"/>
      <c r="BC14" s="147"/>
      <c r="BD14" s="147"/>
      <c r="BE14" s="147"/>
      <c r="BF14" s="147"/>
      <c r="BG14" s="147"/>
      <c r="BH14" s="147"/>
    </row>
    <row r="15" spans="1:60" outlineLevel="1" x14ac:dyDescent="0.2">
      <c r="A15" s="154"/>
      <c r="B15" s="155"/>
      <c r="C15" s="179" t="s">
        <v>348</v>
      </c>
      <c r="D15" s="157"/>
      <c r="E15" s="158">
        <v>10</v>
      </c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47"/>
      <c r="Z15" s="147"/>
      <c r="AA15" s="147"/>
      <c r="AB15" s="147"/>
      <c r="AC15" s="147"/>
      <c r="AD15" s="147"/>
      <c r="AE15" s="147"/>
      <c r="AF15" s="147"/>
      <c r="AG15" s="147" t="s">
        <v>159</v>
      </c>
      <c r="AH15" s="147">
        <v>0</v>
      </c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outlineLevel="1" x14ac:dyDescent="0.2">
      <c r="A16" s="154"/>
      <c r="B16" s="155"/>
      <c r="C16" s="179" t="s">
        <v>349</v>
      </c>
      <c r="D16" s="157"/>
      <c r="E16" s="158">
        <v>5</v>
      </c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47"/>
      <c r="Z16" s="147"/>
      <c r="AA16" s="147"/>
      <c r="AB16" s="147"/>
      <c r="AC16" s="147"/>
      <c r="AD16" s="147"/>
      <c r="AE16" s="147"/>
      <c r="AF16" s="147"/>
      <c r="AG16" s="147" t="s">
        <v>159</v>
      </c>
      <c r="AH16" s="147">
        <v>0</v>
      </c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1" x14ac:dyDescent="0.2">
      <c r="A17" s="168">
        <v>3</v>
      </c>
      <c r="B17" s="169" t="s">
        <v>350</v>
      </c>
      <c r="C17" s="178" t="s">
        <v>351</v>
      </c>
      <c r="D17" s="170" t="s">
        <v>189</v>
      </c>
      <c r="E17" s="171">
        <v>15</v>
      </c>
      <c r="F17" s="172"/>
      <c r="G17" s="173">
        <f>ROUND(E17*F17,2)</f>
        <v>0</v>
      </c>
      <c r="H17" s="172"/>
      <c r="I17" s="173">
        <f>ROUND(E17*H17,2)</f>
        <v>0</v>
      </c>
      <c r="J17" s="172"/>
      <c r="K17" s="173">
        <f>ROUND(E17*J17,2)</f>
        <v>0</v>
      </c>
      <c r="L17" s="173">
        <v>21</v>
      </c>
      <c r="M17" s="173">
        <f>G17*(1+L17/100)</f>
        <v>0</v>
      </c>
      <c r="N17" s="173">
        <v>0</v>
      </c>
      <c r="O17" s="173">
        <f>ROUND(E17*N17,2)</f>
        <v>0</v>
      </c>
      <c r="P17" s="173">
        <v>0.27</v>
      </c>
      <c r="Q17" s="173">
        <f>ROUND(E17*P17,2)</f>
        <v>4.05</v>
      </c>
      <c r="R17" s="173" t="s">
        <v>153</v>
      </c>
      <c r="S17" s="173" t="s">
        <v>154</v>
      </c>
      <c r="T17" s="174" t="s">
        <v>155</v>
      </c>
      <c r="U17" s="156">
        <v>0.123</v>
      </c>
      <c r="V17" s="156">
        <f>ROUND(E17*U17,2)</f>
        <v>1.85</v>
      </c>
      <c r="W17" s="156"/>
      <c r="X17" s="156" t="s">
        <v>156</v>
      </c>
      <c r="Y17" s="147"/>
      <c r="Z17" s="147"/>
      <c r="AA17" s="147"/>
      <c r="AB17" s="147"/>
      <c r="AC17" s="147"/>
      <c r="AD17" s="147"/>
      <c r="AE17" s="147"/>
      <c r="AF17" s="147"/>
      <c r="AG17" s="147" t="s">
        <v>157</v>
      </c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outlineLevel="1" x14ac:dyDescent="0.2">
      <c r="A18" s="154"/>
      <c r="B18" s="155"/>
      <c r="C18" s="253" t="s">
        <v>347</v>
      </c>
      <c r="D18" s="254"/>
      <c r="E18" s="254"/>
      <c r="F18" s="254"/>
      <c r="G18" s="254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47"/>
      <c r="Z18" s="147"/>
      <c r="AA18" s="147"/>
      <c r="AB18" s="147"/>
      <c r="AC18" s="147"/>
      <c r="AD18" s="147"/>
      <c r="AE18" s="147"/>
      <c r="AF18" s="147"/>
      <c r="AG18" s="147" t="s">
        <v>175</v>
      </c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75" t="str">
        <f>C18</f>
        <v>s vybouráním lože, s přemístěním hmot na skládku na vzdálenost do 3 m nebo naložením na dopravní prostředek</v>
      </c>
      <c r="BB18" s="147"/>
      <c r="BC18" s="147"/>
      <c r="BD18" s="147"/>
      <c r="BE18" s="147"/>
      <c r="BF18" s="147"/>
      <c r="BG18" s="147"/>
      <c r="BH18" s="147"/>
    </row>
    <row r="19" spans="1:60" outlineLevel="1" x14ac:dyDescent="0.2">
      <c r="A19" s="154"/>
      <c r="B19" s="155"/>
      <c r="C19" s="179" t="s">
        <v>348</v>
      </c>
      <c r="D19" s="157"/>
      <c r="E19" s="158">
        <v>10</v>
      </c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47"/>
      <c r="Z19" s="147"/>
      <c r="AA19" s="147"/>
      <c r="AB19" s="147"/>
      <c r="AC19" s="147"/>
      <c r="AD19" s="147"/>
      <c r="AE19" s="147"/>
      <c r="AF19" s="147"/>
      <c r="AG19" s="147" t="s">
        <v>159</v>
      </c>
      <c r="AH19" s="147">
        <v>0</v>
      </c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outlineLevel="1" x14ac:dyDescent="0.2">
      <c r="A20" s="154"/>
      <c r="B20" s="155"/>
      <c r="C20" s="179" t="s">
        <v>349</v>
      </c>
      <c r="D20" s="157"/>
      <c r="E20" s="158">
        <v>5</v>
      </c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47"/>
      <c r="Z20" s="147"/>
      <c r="AA20" s="147"/>
      <c r="AB20" s="147"/>
      <c r="AC20" s="147"/>
      <c r="AD20" s="147"/>
      <c r="AE20" s="147"/>
      <c r="AF20" s="147"/>
      <c r="AG20" s="147" t="s">
        <v>159</v>
      </c>
      <c r="AH20" s="147">
        <v>0</v>
      </c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outlineLevel="1" x14ac:dyDescent="0.2">
      <c r="A21" s="168">
        <v>4</v>
      </c>
      <c r="B21" s="169" t="s">
        <v>352</v>
      </c>
      <c r="C21" s="178" t="s">
        <v>353</v>
      </c>
      <c r="D21" s="170" t="s">
        <v>182</v>
      </c>
      <c r="E21" s="171">
        <v>216.1</v>
      </c>
      <c r="F21" s="172"/>
      <c r="G21" s="173">
        <f>ROUND(E21*F21,2)</f>
        <v>0</v>
      </c>
      <c r="H21" s="172"/>
      <c r="I21" s="173">
        <f>ROUND(E21*H21,2)</f>
        <v>0</v>
      </c>
      <c r="J21" s="172"/>
      <c r="K21" s="173">
        <f>ROUND(E21*J21,2)</f>
        <v>0</v>
      </c>
      <c r="L21" s="173">
        <v>21</v>
      </c>
      <c r="M21" s="173">
        <f>G21*(1+L21/100)</f>
        <v>0</v>
      </c>
      <c r="N21" s="173">
        <v>0</v>
      </c>
      <c r="O21" s="173">
        <f>ROUND(E21*N21,2)</f>
        <v>0</v>
      </c>
      <c r="P21" s="173">
        <v>0</v>
      </c>
      <c r="Q21" s="173">
        <f>ROUND(E21*P21,2)</f>
        <v>0</v>
      </c>
      <c r="R21" s="173" t="s">
        <v>195</v>
      </c>
      <c r="S21" s="173" t="s">
        <v>154</v>
      </c>
      <c r="T21" s="174" t="s">
        <v>155</v>
      </c>
      <c r="U21" s="156">
        <v>9.7000000000000003E-2</v>
      </c>
      <c r="V21" s="156">
        <f>ROUND(E21*U21,2)</f>
        <v>20.96</v>
      </c>
      <c r="W21" s="156"/>
      <c r="X21" s="156" t="s">
        <v>156</v>
      </c>
      <c r="Y21" s="147"/>
      <c r="Z21" s="147"/>
      <c r="AA21" s="147"/>
      <c r="AB21" s="147"/>
      <c r="AC21" s="147"/>
      <c r="AD21" s="147"/>
      <c r="AE21" s="147"/>
      <c r="AF21" s="147"/>
      <c r="AG21" s="147" t="s">
        <v>157</v>
      </c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outlineLevel="1" x14ac:dyDescent="0.2">
      <c r="A22" s="154"/>
      <c r="B22" s="155"/>
      <c r="C22" s="253" t="s">
        <v>354</v>
      </c>
      <c r="D22" s="254"/>
      <c r="E22" s="254"/>
      <c r="F22" s="254"/>
      <c r="G22" s="254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47"/>
      <c r="Z22" s="147"/>
      <c r="AA22" s="147"/>
      <c r="AB22" s="147"/>
      <c r="AC22" s="147"/>
      <c r="AD22" s="147"/>
      <c r="AE22" s="147"/>
      <c r="AF22" s="147"/>
      <c r="AG22" s="147" t="s">
        <v>175</v>
      </c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75" t="str">
        <f>C22</f>
        <v>nebo lesní půdy, s vodorovným přemístěním na hromady v místě upotřebení nebo na dočasné či trvalé skládky se složením</v>
      </c>
      <c r="BB22" s="147"/>
      <c r="BC22" s="147"/>
      <c r="BD22" s="147"/>
      <c r="BE22" s="147"/>
      <c r="BF22" s="147"/>
      <c r="BG22" s="147"/>
      <c r="BH22" s="147"/>
    </row>
    <row r="23" spans="1:60" outlineLevel="1" x14ac:dyDescent="0.2">
      <c r="A23" s="154"/>
      <c r="B23" s="155"/>
      <c r="C23" s="179" t="s">
        <v>355</v>
      </c>
      <c r="D23" s="157"/>
      <c r="E23" s="158">
        <v>170.8</v>
      </c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47"/>
      <c r="Z23" s="147"/>
      <c r="AA23" s="147"/>
      <c r="AB23" s="147"/>
      <c r="AC23" s="147"/>
      <c r="AD23" s="147"/>
      <c r="AE23" s="147"/>
      <c r="AF23" s="147"/>
      <c r="AG23" s="147" t="s">
        <v>159</v>
      </c>
      <c r="AH23" s="147">
        <v>0</v>
      </c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outlineLevel="1" x14ac:dyDescent="0.2">
      <c r="A24" s="154"/>
      <c r="B24" s="155"/>
      <c r="C24" s="179" t="s">
        <v>356</v>
      </c>
      <c r="D24" s="157"/>
      <c r="E24" s="158">
        <v>45.3</v>
      </c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47"/>
      <c r="Z24" s="147"/>
      <c r="AA24" s="147"/>
      <c r="AB24" s="147"/>
      <c r="AC24" s="147"/>
      <c r="AD24" s="147"/>
      <c r="AE24" s="147"/>
      <c r="AF24" s="147"/>
      <c r="AG24" s="147" t="s">
        <v>159</v>
      </c>
      <c r="AH24" s="147">
        <v>0</v>
      </c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ht="22.5" outlineLevel="1" x14ac:dyDescent="0.2">
      <c r="A25" s="168">
        <v>5</v>
      </c>
      <c r="B25" s="169" t="s">
        <v>357</v>
      </c>
      <c r="C25" s="178" t="s">
        <v>358</v>
      </c>
      <c r="D25" s="170" t="s">
        <v>182</v>
      </c>
      <c r="E25" s="171">
        <v>470</v>
      </c>
      <c r="F25" s="172"/>
      <c r="G25" s="173">
        <f>ROUND(E25*F25,2)</f>
        <v>0</v>
      </c>
      <c r="H25" s="172"/>
      <c r="I25" s="173">
        <f>ROUND(E25*H25,2)</f>
        <v>0</v>
      </c>
      <c r="J25" s="172"/>
      <c r="K25" s="173">
        <f>ROUND(E25*J25,2)</f>
        <v>0</v>
      </c>
      <c r="L25" s="173">
        <v>21</v>
      </c>
      <c r="M25" s="173">
        <f>G25*(1+L25/100)</f>
        <v>0</v>
      </c>
      <c r="N25" s="173">
        <v>0</v>
      </c>
      <c r="O25" s="173">
        <f>ROUND(E25*N25,2)</f>
        <v>0</v>
      </c>
      <c r="P25" s="173">
        <v>0</v>
      </c>
      <c r="Q25" s="173">
        <f>ROUND(E25*P25,2)</f>
        <v>0</v>
      </c>
      <c r="R25" s="173" t="s">
        <v>195</v>
      </c>
      <c r="S25" s="173" t="s">
        <v>154</v>
      </c>
      <c r="T25" s="174" t="s">
        <v>155</v>
      </c>
      <c r="U25" s="156">
        <v>0.10199999999999999</v>
      </c>
      <c r="V25" s="156">
        <f>ROUND(E25*U25,2)</f>
        <v>47.94</v>
      </c>
      <c r="W25" s="156"/>
      <c r="X25" s="156" t="s">
        <v>156</v>
      </c>
      <c r="Y25" s="147"/>
      <c r="Z25" s="147"/>
      <c r="AA25" s="147"/>
      <c r="AB25" s="147"/>
      <c r="AC25" s="147"/>
      <c r="AD25" s="147"/>
      <c r="AE25" s="147"/>
      <c r="AF25" s="147"/>
      <c r="AG25" s="147" t="s">
        <v>157</v>
      </c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outlineLevel="1" x14ac:dyDescent="0.2">
      <c r="A26" s="154"/>
      <c r="B26" s="155"/>
      <c r="C26" s="253" t="s">
        <v>196</v>
      </c>
      <c r="D26" s="254"/>
      <c r="E26" s="254"/>
      <c r="F26" s="254"/>
      <c r="G26" s="254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47"/>
      <c r="Z26" s="147"/>
      <c r="AA26" s="147"/>
      <c r="AB26" s="147"/>
      <c r="AC26" s="147"/>
      <c r="AD26" s="147"/>
      <c r="AE26" s="147"/>
      <c r="AF26" s="147"/>
      <c r="AG26" s="147" t="s">
        <v>175</v>
      </c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1" x14ac:dyDescent="0.2">
      <c r="A27" s="154"/>
      <c r="B27" s="155"/>
      <c r="C27" s="179" t="s">
        <v>359</v>
      </c>
      <c r="D27" s="157"/>
      <c r="E27" s="158">
        <v>470</v>
      </c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47"/>
      <c r="Z27" s="147"/>
      <c r="AA27" s="147"/>
      <c r="AB27" s="147"/>
      <c r="AC27" s="147"/>
      <c r="AD27" s="147"/>
      <c r="AE27" s="147"/>
      <c r="AF27" s="147"/>
      <c r="AG27" s="147" t="s">
        <v>159</v>
      </c>
      <c r="AH27" s="147">
        <v>0</v>
      </c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outlineLevel="1" x14ac:dyDescent="0.2">
      <c r="A28" s="168">
        <v>6</v>
      </c>
      <c r="B28" s="169" t="s">
        <v>360</v>
      </c>
      <c r="C28" s="178" t="s">
        <v>361</v>
      </c>
      <c r="D28" s="170" t="s">
        <v>182</v>
      </c>
      <c r="E28" s="171">
        <v>216.1</v>
      </c>
      <c r="F28" s="172"/>
      <c r="G28" s="173">
        <f>ROUND(E28*F28,2)</f>
        <v>0</v>
      </c>
      <c r="H28" s="172"/>
      <c r="I28" s="173">
        <f>ROUND(E28*H28,2)</f>
        <v>0</v>
      </c>
      <c r="J28" s="172"/>
      <c r="K28" s="173">
        <f>ROUND(E28*J28,2)</f>
        <v>0</v>
      </c>
      <c r="L28" s="173">
        <v>21</v>
      </c>
      <c r="M28" s="173">
        <f>G28*(1+L28/100)</f>
        <v>0</v>
      </c>
      <c r="N28" s="173">
        <v>0</v>
      </c>
      <c r="O28" s="173">
        <f>ROUND(E28*N28,2)</f>
        <v>0</v>
      </c>
      <c r="P28" s="173">
        <v>0</v>
      </c>
      <c r="Q28" s="173">
        <f>ROUND(E28*P28,2)</f>
        <v>0</v>
      </c>
      <c r="R28" s="173" t="s">
        <v>195</v>
      </c>
      <c r="S28" s="173" t="s">
        <v>154</v>
      </c>
      <c r="T28" s="174" t="s">
        <v>155</v>
      </c>
      <c r="U28" s="156">
        <v>1.0999999999999999E-2</v>
      </c>
      <c r="V28" s="156">
        <f>ROUND(E28*U28,2)</f>
        <v>2.38</v>
      </c>
      <c r="W28" s="156"/>
      <c r="X28" s="156" t="s">
        <v>156</v>
      </c>
      <c r="Y28" s="147"/>
      <c r="Z28" s="147"/>
      <c r="AA28" s="147"/>
      <c r="AB28" s="147"/>
      <c r="AC28" s="147"/>
      <c r="AD28" s="147"/>
      <c r="AE28" s="147"/>
      <c r="AF28" s="147"/>
      <c r="AG28" s="147" t="s">
        <v>157</v>
      </c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outlineLevel="1" x14ac:dyDescent="0.2">
      <c r="A29" s="154"/>
      <c r="B29" s="155"/>
      <c r="C29" s="253" t="s">
        <v>204</v>
      </c>
      <c r="D29" s="254"/>
      <c r="E29" s="254"/>
      <c r="F29" s="254"/>
      <c r="G29" s="254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47"/>
      <c r="Z29" s="147"/>
      <c r="AA29" s="147"/>
      <c r="AB29" s="147"/>
      <c r="AC29" s="147"/>
      <c r="AD29" s="147"/>
      <c r="AE29" s="147"/>
      <c r="AF29" s="147"/>
      <c r="AG29" s="147" t="s">
        <v>175</v>
      </c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1" x14ac:dyDescent="0.2">
      <c r="A30" s="154"/>
      <c r="B30" s="155"/>
      <c r="C30" s="179" t="s">
        <v>362</v>
      </c>
      <c r="D30" s="157"/>
      <c r="E30" s="158">
        <v>216.1</v>
      </c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47"/>
      <c r="Z30" s="147"/>
      <c r="AA30" s="147"/>
      <c r="AB30" s="147"/>
      <c r="AC30" s="147"/>
      <c r="AD30" s="147"/>
      <c r="AE30" s="147"/>
      <c r="AF30" s="147"/>
      <c r="AG30" s="147" t="s">
        <v>159</v>
      </c>
      <c r="AH30" s="147">
        <v>5</v>
      </c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ht="22.5" outlineLevel="1" x14ac:dyDescent="0.2">
      <c r="A31" s="168">
        <v>7</v>
      </c>
      <c r="B31" s="169" t="s">
        <v>207</v>
      </c>
      <c r="C31" s="178" t="s">
        <v>208</v>
      </c>
      <c r="D31" s="170" t="s">
        <v>182</v>
      </c>
      <c r="E31" s="171">
        <v>631.29999999999995</v>
      </c>
      <c r="F31" s="172"/>
      <c r="G31" s="173">
        <f>ROUND(E31*F31,2)</f>
        <v>0</v>
      </c>
      <c r="H31" s="172"/>
      <c r="I31" s="173">
        <f>ROUND(E31*H31,2)</f>
        <v>0</v>
      </c>
      <c r="J31" s="172"/>
      <c r="K31" s="173">
        <f>ROUND(E31*J31,2)</f>
        <v>0</v>
      </c>
      <c r="L31" s="173">
        <v>21</v>
      </c>
      <c r="M31" s="173">
        <f>G31*(1+L31/100)</f>
        <v>0</v>
      </c>
      <c r="N31" s="173">
        <v>0</v>
      </c>
      <c r="O31" s="173">
        <f>ROUND(E31*N31,2)</f>
        <v>0</v>
      </c>
      <c r="P31" s="173">
        <v>0</v>
      </c>
      <c r="Q31" s="173">
        <f>ROUND(E31*P31,2)</f>
        <v>0</v>
      </c>
      <c r="R31" s="173" t="s">
        <v>195</v>
      </c>
      <c r="S31" s="173" t="s">
        <v>154</v>
      </c>
      <c r="T31" s="174" t="s">
        <v>155</v>
      </c>
      <c r="U31" s="156">
        <v>1.0999999999999999E-2</v>
      </c>
      <c r="V31" s="156">
        <f>ROUND(E31*U31,2)</f>
        <v>6.94</v>
      </c>
      <c r="W31" s="156"/>
      <c r="X31" s="156" t="s">
        <v>156</v>
      </c>
      <c r="Y31" s="147"/>
      <c r="Z31" s="147"/>
      <c r="AA31" s="147"/>
      <c r="AB31" s="147"/>
      <c r="AC31" s="147"/>
      <c r="AD31" s="147"/>
      <c r="AE31" s="147"/>
      <c r="AF31" s="147"/>
      <c r="AG31" s="147" t="s">
        <v>157</v>
      </c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outlineLevel="1" x14ac:dyDescent="0.2">
      <c r="A32" s="154"/>
      <c r="B32" s="155"/>
      <c r="C32" s="253" t="s">
        <v>204</v>
      </c>
      <c r="D32" s="254"/>
      <c r="E32" s="254"/>
      <c r="F32" s="254"/>
      <c r="G32" s="254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47"/>
      <c r="Z32" s="147"/>
      <c r="AA32" s="147"/>
      <c r="AB32" s="147"/>
      <c r="AC32" s="147"/>
      <c r="AD32" s="147"/>
      <c r="AE32" s="147"/>
      <c r="AF32" s="147"/>
      <c r="AG32" s="147" t="s">
        <v>175</v>
      </c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outlineLevel="1" x14ac:dyDescent="0.2">
      <c r="A33" s="154"/>
      <c r="B33" s="155"/>
      <c r="C33" s="179" t="s">
        <v>363</v>
      </c>
      <c r="D33" s="157"/>
      <c r="E33" s="158">
        <v>470</v>
      </c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47"/>
      <c r="Z33" s="147"/>
      <c r="AA33" s="147"/>
      <c r="AB33" s="147"/>
      <c r="AC33" s="147"/>
      <c r="AD33" s="147"/>
      <c r="AE33" s="147"/>
      <c r="AF33" s="147"/>
      <c r="AG33" s="147" t="s">
        <v>159</v>
      </c>
      <c r="AH33" s="147">
        <v>5</v>
      </c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outlineLevel="1" x14ac:dyDescent="0.2">
      <c r="A34" s="154"/>
      <c r="B34" s="155"/>
      <c r="C34" s="179" t="s">
        <v>364</v>
      </c>
      <c r="D34" s="157"/>
      <c r="E34" s="158">
        <v>161.30000000000001</v>
      </c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47"/>
      <c r="Z34" s="147"/>
      <c r="AA34" s="147"/>
      <c r="AB34" s="147"/>
      <c r="AC34" s="147"/>
      <c r="AD34" s="147"/>
      <c r="AE34" s="147"/>
      <c r="AF34" s="147"/>
      <c r="AG34" s="147" t="s">
        <v>159</v>
      </c>
      <c r="AH34" s="147">
        <v>5</v>
      </c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ht="22.5" outlineLevel="1" x14ac:dyDescent="0.2">
      <c r="A35" s="168">
        <v>8</v>
      </c>
      <c r="B35" s="169" t="s">
        <v>210</v>
      </c>
      <c r="C35" s="178" t="s">
        <v>1203</v>
      </c>
      <c r="D35" s="170" t="s">
        <v>182</v>
      </c>
      <c r="E35" s="171">
        <v>3156.5</v>
      </c>
      <c r="F35" s="172"/>
      <c r="G35" s="173">
        <f>ROUND(E35*F35,2)</f>
        <v>0</v>
      </c>
      <c r="H35" s="172"/>
      <c r="I35" s="173">
        <f>ROUND(E35*H35,2)</f>
        <v>0</v>
      </c>
      <c r="J35" s="172"/>
      <c r="K35" s="173">
        <f>ROUND(E35*J35,2)</f>
        <v>0</v>
      </c>
      <c r="L35" s="173">
        <v>21</v>
      </c>
      <c r="M35" s="173">
        <f>G35*(1+L35/100)</f>
        <v>0</v>
      </c>
      <c r="N35" s="173">
        <v>0</v>
      </c>
      <c r="O35" s="173">
        <f>ROUND(E35*N35,2)</f>
        <v>0</v>
      </c>
      <c r="P35" s="173">
        <v>0</v>
      </c>
      <c r="Q35" s="173">
        <f>ROUND(E35*P35,2)</f>
        <v>0</v>
      </c>
      <c r="R35" s="173" t="s">
        <v>195</v>
      </c>
      <c r="S35" s="173" t="s">
        <v>154</v>
      </c>
      <c r="T35" s="174" t="s">
        <v>155</v>
      </c>
      <c r="U35" s="156">
        <v>0</v>
      </c>
      <c r="V35" s="156">
        <f>ROUND(E35*U35,2)</f>
        <v>0</v>
      </c>
      <c r="W35" s="156"/>
      <c r="X35" s="156" t="s">
        <v>156</v>
      </c>
      <c r="Y35" s="147"/>
      <c r="Z35" s="147"/>
      <c r="AA35" s="147"/>
      <c r="AB35" s="147"/>
      <c r="AC35" s="147"/>
      <c r="AD35" s="147"/>
      <c r="AE35" s="147"/>
      <c r="AF35" s="147"/>
      <c r="AG35" s="147" t="s">
        <v>157</v>
      </c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outlineLevel="1" x14ac:dyDescent="0.2">
      <c r="A36" s="154"/>
      <c r="B36" s="155"/>
      <c r="C36" s="179" t="s">
        <v>365</v>
      </c>
      <c r="D36" s="157"/>
      <c r="E36" s="158">
        <v>631.29999999999995</v>
      </c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47"/>
      <c r="Z36" s="147"/>
      <c r="AA36" s="147"/>
      <c r="AB36" s="147"/>
      <c r="AC36" s="147"/>
      <c r="AD36" s="147"/>
      <c r="AE36" s="147"/>
      <c r="AF36" s="147"/>
      <c r="AG36" s="147" t="s">
        <v>159</v>
      </c>
      <c r="AH36" s="147">
        <v>5</v>
      </c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outlineLevel="1" x14ac:dyDescent="0.2">
      <c r="A37" s="154"/>
      <c r="B37" s="155"/>
      <c r="C37" s="180" t="s">
        <v>213</v>
      </c>
      <c r="D37" s="159"/>
      <c r="E37" s="160">
        <v>2525.1999999999998</v>
      </c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47"/>
      <c r="Z37" s="147"/>
      <c r="AA37" s="147"/>
      <c r="AB37" s="147"/>
      <c r="AC37" s="147"/>
      <c r="AD37" s="147"/>
      <c r="AE37" s="147"/>
      <c r="AF37" s="147"/>
      <c r="AG37" s="147" t="s">
        <v>159</v>
      </c>
      <c r="AH37" s="147">
        <v>4</v>
      </c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ht="22.5" outlineLevel="1" x14ac:dyDescent="0.2">
      <c r="A38" s="168">
        <v>9</v>
      </c>
      <c r="B38" s="169" t="s">
        <v>366</v>
      </c>
      <c r="C38" s="178" t="s">
        <v>367</v>
      </c>
      <c r="D38" s="170" t="s">
        <v>182</v>
      </c>
      <c r="E38" s="171">
        <v>161.30000000000001</v>
      </c>
      <c r="F38" s="172"/>
      <c r="G38" s="173">
        <f>ROUND(E38*F38,2)</f>
        <v>0</v>
      </c>
      <c r="H38" s="172"/>
      <c r="I38" s="173">
        <f>ROUND(E38*H38,2)</f>
        <v>0</v>
      </c>
      <c r="J38" s="172"/>
      <c r="K38" s="173">
        <f>ROUND(E38*J38,2)</f>
        <v>0</v>
      </c>
      <c r="L38" s="173">
        <v>21</v>
      </c>
      <c r="M38" s="173">
        <f>G38*(1+L38/100)</f>
        <v>0</v>
      </c>
      <c r="N38" s="173">
        <v>0</v>
      </c>
      <c r="O38" s="173">
        <f>ROUND(E38*N38,2)</f>
        <v>0</v>
      </c>
      <c r="P38" s="173">
        <v>0</v>
      </c>
      <c r="Q38" s="173">
        <f>ROUND(E38*P38,2)</f>
        <v>0</v>
      </c>
      <c r="R38" s="173" t="s">
        <v>195</v>
      </c>
      <c r="S38" s="173" t="s">
        <v>154</v>
      </c>
      <c r="T38" s="174" t="s">
        <v>155</v>
      </c>
      <c r="U38" s="156">
        <v>5.2999999999999999E-2</v>
      </c>
      <c r="V38" s="156">
        <f>ROUND(E38*U38,2)</f>
        <v>8.5500000000000007</v>
      </c>
      <c r="W38" s="156"/>
      <c r="X38" s="156" t="s">
        <v>156</v>
      </c>
      <c r="Y38" s="147"/>
      <c r="Z38" s="147"/>
      <c r="AA38" s="147"/>
      <c r="AB38" s="147"/>
      <c r="AC38" s="147"/>
      <c r="AD38" s="147"/>
      <c r="AE38" s="147"/>
      <c r="AF38" s="147"/>
      <c r="AG38" s="147" t="s">
        <v>157</v>
      </c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outlineLevel="1" x14ac:dyDescent="0.2">
      <c r="A39" s="154"/>
      <c r="B39" s="155"/>
      <c r="C39" s="179" t="s">
        <v>364</v>
      </c>
      <c r="D39" s="157"/>
      <c r="E39" s="158">
        <v>161.30000000000001</v>
      </c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47"/>
      <c r="Z39" s="147"/>
      <c r="AA39" s="147"/>
      <c r="AB39" s="147"/>
      <c r="AC39" s="147"/>
      <c r="AD39" s="147"/>
      <c r="AE39" s="147"/>
      <c r="AF39" s="147"/>
      <c r="AG39" s="147" t="s">
        <v>159</v>
      </c>
      <c r="AH39" s="147">
        <v>5</v>
      </c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ht="56.25" outlineLevel="1" x14ac:dyDescent="0.2">
      <c r="A40" s="168">
        <v>10</v>
      </c>
      <c r="B40" s="169" t="s">
        <v>368</v>
      </c>
      <c r="C40" s="178" t="s">
        <v>369</v>
      </c>
      <c r="D40" s="170" t="s">
        <v>182</v>
      </c>
      <c r="E40" s="171">
        <v>161.30000000000001</v>
      </c>
      <c r="F40" s="172"/>
      <c r="G40" s="173">
        <f>ROUND(E40*F40,2)</f>
        <v>0</v>
      </c>
      <c r="H40" s="172"/>
      <c r="I40" s="173">
        <f>ROUND(E40*H40,2)</f>
        <v>0</v>
      </c>
      <c r="J40" s="172"/>
      <c r="K40" s="173">
        <f>ROUND(E40*J40,2)</f>
        <v>0</v>
      </c>
      <c r="L40" s="173">
        <v>21</v>
      </c>
      <c r="M40" s="173">
        <f>G40*(1+L40/100)</f>
        <v>0</v>
      </c>
      <c r="N40" s="173">
        <v>0</v>
      </c>
      <c r="O40" s="173">
        <f>ROUND(E40*N40,2)</f>
        <v>0</v>
      </c>
      <c r="P40" s="173">
        <v>0</v>
      </c>
      <c r="Q40" s="173">
        <f>ROUND(E40*P40,2)</f>
        <v>0</v>
      </c>
      <c r="R40" s="173" t="s">
        <v>195</v>
      </c>
      <c r="S40" s="173" t="s">
        <v>154</v>
      </c>
      <c r="T40" s="174" t="s">
        <v>155</v>
      </c>
      <c r="U40" s="156">
        <v>4.2999999999999997E-2</v>
      </c>
      <c r="V40" s="156">
        <f>ROUND(E40*U40,2)</f>
        <v>6.94</v>
      </c>
      <c r="W40" s="156"/>
      <c r="X40" s="156" t="s">
        <v>156</v>
      </c>
      <c r="Y40" s="147"/>
      <c r="Z40" s="147"/>
      <c r="AA40" s="147"/>
      <c r="AB40" s="147"/>
      <c r="AC40" s="147"/>
      <c r="AD40" s="147"/>
      <c r="AE40" s="147"/>
      <c r="AF40" s="147"/>
      <c r="AG40" s="147" t="s">
        <v>157</v>
      </c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</row>
    <row r="41" spans="1:60" outlineLevel="1" x14ac:dyDescent="0.2">
      <c r="A41" s="154"/>
      <c r="B41" s="155"/>
      <c r="C41" s="253" t="s">
        <v>370</v>
      </c>
      <c r="D41" s="254"/>
      <c r="E41" s="254"/>
      <c r="F41" s="254"/>
      <c r="G41" s="254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47"/>
      <c r="Z41" s="147"/>
      <c r="AA41" s="147"/>
      <c r="AB41" s="147"/>
      <c r="AC41" s="147"/>
      <c r="AD41" s="147"/>
      <c r="AE41" s="147"/>
      <c r="AF41" s="147"/>
      <c r="AG41" s="147" t="s">
        <v>175</v>
      </c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outlineLevel="1" x14ac:dyDescent="0.2">
      <c r="A42" s="154"/>
      <c r="B42" s="155"/>
      <c r="C42" s="179" t="s">
        <v>371</v>
      </c>
      <c r="D42" s="157"/>
      <c r="E42" s="158">
        <v>161.30000000000001</v>
      </c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47"/>
      <c r="Z42" s="147"/>
      <c r="AA42" s="147"/>
      <c r="AB42" s="147"/>
      <c r="AC42" s="147"/>
      <c r="AD42" s="147"/>
      <c r="AE42" s="147"/>
      <c r="AF42" s="147"/>
      <c r="AG42" s="147" t="s">
        <v>159</v>
      </c>
      <c r="AH42" s="147">
        <v>0</v>
      </c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outlineLevel="1" x14ac:dyDescent="0.2">
      <c r="A43" s="168">
        <v>11</v>
      </c>
      <c r="B43" s="169" t="s">
        <v>218</v>
      </c>
      <c r="C43" s="178" t="s">
        <v>219</v>
      </c>
      <c r="D43" s="170" t="s">
        <v>152</v>
      </c>
      <c r="E43" s="171">
        <v>1160.2</v>
      </c>
      <c r="F43" s="172"/>
      <c r="G43" s="173">
        <f>ROUND(E43*F43,2)</f>
        <v>0</v>
      </c>
      <c r="H43" s="172"/>
      <c r="I43" s="173">
        <f>ROUND(E43*H43,2)</f>
        <v>0</v>
      </c>
      <c r="J43" s="172"/>
      <c r="K43" s="173">
        <f>ROUND(E43*J43,2)</f>
        <v>0</v>
      </c>
      <c r="L43" s="173">
        <v>21</v>
      </c>
      <c r="M43" s="173">
        <f>G43*(1+L43/100)</f>
        <v>0</v>
      </c>
      <c r="N43" s="173">
        <v>0</v>
      </c>
      <c r="O43" s="173">
        <f>ROUND(E43*N43,2)</f>
        <v>0</v>
      </c>
      <c r="P43" s="173">
        <v>0</v>
      </c>
      <c r="Q43" s="173">
        <f>ROUND(E43*P43,2)</f>
        <v>0</v>
      </c>
      <c r="R43" s="173" t="s">
        <v>195</v>
      </c>
      <c r="S43" s="173" t="s">
        <v>154</v>
      </c>
      <c r="T43" s="174" t="s">
        <v>155</v>
      </c>
      <c r="U43" s="156">
        <v>1.7999999999999999E-2</v>
      </c>
      <c r="V43" s="156">
        <f>ROUND(E43*U43,2)</f>
        <v>20.88</v>
      </c>
      <c r="W43" s="156"/>
      <c r="X43" s="156" t="s">
        <v>156</v>
      </c>
      <c r="Y43" s="147"/>
      <c r="Z43" s="147"/>
      <c r="AA43" s="147"/>
      <c r="AB43" s="147"/>
      <c r="AC43" s="147"/>
      <c r="AD43" s="147"/>
      <c r="AE43" s="147"/>
      <c r="AF43" s="147"/>
      <c r="AG43" s="147" t="s">
        <v>157</v>
      </c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outlineLevel="1" x14ac:dyDescent="0.2">
      <c r="A44" s="154"/>
      <c r="B44" s="155"/>
      <c r="C44" s="253" t="s">
        <v>220</v>
      </c>
      <c r="D44" s="254"/>
      <c r="E44" s="254"/>
      <c r="F44" s="254"/>
      <c r="G44" s="254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47"/>
      <c r="Z44" s="147"/>
      <c r="AA44" s="147"/>
      <c r="AB44" s="147"/>
      <c r="AC44" s="147"/>
      <c r="AD44" s="147"/>
      <c r="AE44" s="147"/>
      <c r="AF44" s="147"/>
      <c r="AG44" s="147" t="s">
        <v>175</v>
      </c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outlineLevel="1" x14ac:dyDescent="0.2">
      <c r="A45" s="154"/>
      <c r="B45" s="155"/>
      <c r="C45" s="179" t="s">
        <v>372</v>
      </c>
      <c r="D45" s="157"/>
      <c r="E45" s="158">
        <v>1160.2</v>
      </c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47"/>
      <c r="Z45" s="147"/>
      <c r="AA45" s="147"/>
      <c r="AB45" s="147"/>
      <c r="AC45" s="147"/>
      <c r="AD45" s="147"/>
      <c r="AE45" s="147"/>
      <c r="AF45" s="147"/>
      <c r="AG45" s="147" t="s">
        <v>159</v>
      </c>
      <c r="AH45" s="147">
        <v>0</v>
      </c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outlineLevel="1" x14ac:dyDescent="0.2">
      <c r="A46" s="168">
        <v>12</v>
      </c>
      <c r="B46" s="169" t="s">
        <v>373</v>
      </c>
      <c r="C46" s="178" t="s">
        <v>374</v>
      </c>
      <c r="D46" s="170" t="s">
        <v>152</v>
      </c>
      <c r="E46" s="171">
        <v>27.2</v>
      </c>
      <c r="F46" s="172"/>
      <c r="G46" s="173">
        <f>ROUND(E46*F46,2)</f>
        <v>0</v>
      </c>
      <c r="H46" s="172"/>
      <c r="I46" s="173">
        <f>ROUND(E46*H46,2)</f>
        <v>0</v>
      </c>
      <c r="J46" s="172"/>
      <c r="K46" s="173">
        <f>ROUND(E46*J46,2)</f>
        <v>0</v>
      </c>
      <c r="L46" s="173">
        <v>21</v>
      </c>
      <c r="M46" s="173">
        <f>G46*(1+L46/100)</f>
        <v>0</v>
      </c>
      <c r="N46" s="173">
        <v>0</v>
      </c>
      <c r="O46" s="173">
        <f>ROUND(E46*N46,2)</f>
        <v>0</v>
      </c>
      <c r="P46" s="173">
        <v>0</v>
      </c>
      <c r="Q46" s="173">
        <f>ROUND(E46*P46,2)</f>
        <v>0</v>
      </c>
      <c r="R46" s="173" t="s">
        <v>195</v>
      </c>
      <c r="S46" s="173" t="s">
        <v>154</v>
      </c>
      <c r="T46" s="174" t="s">
        <v>155</v>
      </c>
      <c r="U46" s="156">
        <v>1.7999999999999999E-2</v>
      </c>
      <c r="V46" s="156">
        <f>ROUND(E46*U46,2)</f>
        <v>0.49</v>
      </c>
      <c r="W46" s="156"/>
      <c r="X46" s="156" t="s">
        <v>156</v>
      </c>
      <c r="Y46" s="147"/>
      <c r="Z46" s="147"/>
      <c r="AA46" s="147"/>
      <c r="AB46" s="147"/>
      <c r="AC46" s="147"/>
      <c r="AD46" s="147"/>
      <c r="AE46" s="147"/>
      <c r="AF46" s="147"/>
      <c r="AG46" s="147" t="s">
        <v>157</v>
      </c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outlineLevel="1" x14ac:dyDescent="0.2">
      <c r="A47" s="154"/>
      <c r="B47" s="155"/>
      <c r="C47" s="253" t="s">
        <v>375</v>
      </c>
      <c r="D47" s="254"/>
      <c r="E47" s="254"/>
      <c r="F47" s="254"/>
      <c r="G47" s="254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47"/>
      <c r="Z47" s="147"/>
      <c r="AA47" s="147"/>
      <c r="AB47" s="147"/>
      <c r="AC47" s="147"/>
      <c r="AD47" s="147"/>
      <c r="AE47" s="147"/>
      <c r="AF47" s="147"/>
      <c r="AG47" s="147" t="s">
        <v>175</v>
      </c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outlineLevel="1" x14ac:dyDescent="0.2">
      <c r="A48" s="154"/>
      <c r="B48" s="155"/>
      <c r="C48" s="179" t="s">
        <v>376</v>
      </c>
      <c r="D48" s="157"/>
      <c r="E48" s="158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47"/>
      <c r="Z48" s="147"/>
      <c r="AA48" s="147"/>
      <c r="AB48" s="147"/>
      <c r="AC48" s="147"/>
      <c r="AD48" s="147"/>
      <c r="AE48" s="147"/>
      <c r="AF48" s="147"/>
      <c r="AG48" s="147" t="s">
        <v>159</v>
      </c>
      <c r="AH48" s="147">
        <v>0</v>
      </c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 outlineLevel="1" x14ac:dyDescent="0.2">
      <c r="A49" s="154"/>
      <c r="B49" s="155"/>
      <c r="C49" s="179" t="s">
        <v>377</v>
      </c>
      <c r="D49" s="157"/>
      <c r="E49" s="158">
        <v>13.6</v>
      </c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47"/>
      <c r="Z49" s="147"/>
      <c r="AA49" s="147"/>
      <c r="AB49" s="147"/>
      <c r="AC49" s="147"/>
      <c r="AD49" s="147"/>
      <c r="AE49" s="147"/>
      <c r="AF49" s="147"/>
      <c r="AG49" s="147" t="s">
        <v>159</v>
      </c>
      <c r="AH49" s="147">
        <v>0</v>
      </c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</row>
    <row r="50" spans="1:60" outlineLevel="1" x14ac:dyDescent="0.2">
      <c r="A50" s="154"/>
      <c r="B50" s="155"/>
      <c r="C50" s="179" t="s">
        <v>378</v>
      </c>
      <c r="D50" s="157"/>
      <c r="E50" s="158">
        <v>13.6</v>
      </c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47"/>
      <c r="Z50" s="147"/>
      <c r="AA50" s="147"/>
      <c r="AB50" s="147"/>
      <c r="AC50" s="147"/>
      <c r="AD50" s="147"/>
      <c r="AE50" s="147"/>
      <c r="AF50" s="147"/>
      <c r="AG50" s="147" t="s">
        <v>159</v>
      </c>
      <c r="AH50" s="147">
        <v>0</v>
      </c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x14ac:dyDescent="0.2">
      <c r="A51" s="162" t="s">
        <v>148</v>
      </c>
      <c r="B51" s="163" t="s">
        <v>89</v>
      </c>
      <c r="C51" s="177" t="s">
        <v>90</v>
      </c>
      <c r="D51" s="164"/>
      <c r="E51" s="165"/>
      <c r="F51" s="166"/>
      <c r="G51" s="166">
        <f>SUMIF(AG52:AG81,"&lt;&gt;NOR",G52:G81)</f>
        <v>0</v>
      </c>
      <c r="H51" s="166"/>
      <c r="I51" s="166">
        <f>SUM(I52:I81)</f>
        <v>0</v>
      </c>
      <c r="J51" s="166"/>
      <c r="K51" s="166">
        <f>SUM(K52:K81)</f>
        <v>0</v>
      </c>
      <c r="L51" s="166"/>
      <c r="M51" s="166">
        <f>SUM(M52:M81)</f>
        <v>0</v>
      </c>
      <c r="N51" s="166"/>
      <c r="O51" s="166">
        <f>SUM(O52:O81)</f>
        <v>684.66</v>
      </c>
      <c r="P51" s="166"/>
      <c r="Q51" s="166">
        <f>SUM(Q52:Q81)</f>
        <v>0</v>
      </c>
      <c r="R51" s="166"/>
      <c r="S51" s="166"/>
      <c r="T51" s="167"/>
      <c r="U51" s="161"/>
      <c r="V51" s="161">
        <f>SUM(V52:V81)</f>
        <v>893.90000000000009</v>
      </c>
      <c r="W51" s="161"/>
      <c r="X51" s="161"/>
      <c r="AG51" t="s">
        <v>149</v>
      </c>
    </row>
    <row r="52" spans="1:60" ht="22.5" outlineLevel="1" x14ac:dyDescent="0.2">
      <c r="A52" s="168">
        <v>13</v>
      </c>
      <c r="B52" s="169" t="s">
        <v>379</v>
      </c>
      <c r="C52" s="178" t="s">
        <v>245</v>
      </c>
      <c r="D52" s="170" t="s">
        <v>152</v>
      </c>
      <c r="E52" s="171">
        <v>1160.2</v>
      </c>
      <c r="F52" s="172"/>
      <c r="G52" s="173">
        <f>ROUND(E52*F52,2)</f>
        <v>0</v>
      </c>
      <c r="H52" s="172"/>
      <c r="I52" s="173">
        <f>ROUND(E52*H52,2)</f>
        <v>0</v>
      </c>
      <c r="J52" s="172"/>
      <c r="K52" s="173">
        <f>ROUND(E52*J52,2)</f>
        <v>0</v>
      </c>
      <c r="L52" s="173">
        <v>21</v>
      </c>
      <c r="M52" s="173">
        <f>G52*(1+L52/100)</f>
        <v>0</v>
      </c>
      <c r="N52" s="173">
        <v>0.378</v>
      </c>
      <c r="O52" s="173">
        <f>ROUND(E52*N52,2)</f>
        <v>438.56</v>
      </c>
      <c r="P52" s="173">
        <v>0</v>
      </c>
      <c r="Q52" s="173">
        <f>ROUND(E52*P52,2)</f>
        <v>0</v>
      </c>
      <c r="R52" s="173" t="s">
        <v>153</v>
      </c>
      <c r="S52" s="173" t="s">
        <v>154</v>
      </c>
      <c r="T52" s="174" t="s">
        <v>155</v>
      </c>
      <c r="U52" s="156">
        <v>2.5999999999999999E-2</v>
      </c>
      <c r="V52" s="156">
        <f>ROUND(E52*U52,2)</f>
        <v>30.17</v>
      </c>
      <c r="W52" s="156"/>
      <c r="X52" s="156" t="s">
        <v>156</v>
      </c>
      <c r="Y52" s="147"/>
      <c r="Z52" s="147"/>
      <c r="AA52" s="147"/>
      <c r="AB52" s="147"/>
      <c r="AC52" s="147"/>
      <c r="AD52" s="147"/>
      <c r="AE52" s="147"/>
      <c r="AF52" s="147"/>
      <c r="AG52" s="147" t="s">
        <v>157</v>
      </c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outlineLevel="1" x14ac:dyDescent="0.2">
      <c r="A53" s="154"/>
      <c r="B53" s="155"/>
      <c r="C53" s="179" t="s">
        <v>372</v>
      </c>
      <c r="D53" s="157"/>
      <c r="E53" s="158">
        <v>1160.2</v>
      </c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47"/>
      <c r="Z53" s="147"/>
      <c r="AA53" s="147"/>
      <c r="AB53" s="147"/>
      <c r="AC53" s="147"/>
      <c r="AD53" s="147"/>
      <c r="AE53" s="147"/>
      <c r="AF53" s="147"/>
      <c r="AG53" s="147" t="s">
        <v>159</v>
      </c>
      <c r="AH53" s="147">
        <v>0</v>
      </c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</row>
    <row r="54" spans="1:60" outlineLevel="1" x14ac:dyDescent="0.2">
      <c r="A54" s="168">
        <v>14</v>
      </c>
      <c r="B54" s="169" t="s">
        <v>380</v>
      </c>
      <c r="C54" s="178" t="s">
        <v>381</v>
      </c>
      <c r="D54" s="170" t="s">
        <v>152</v>
      </c>
      <c r="E54" s="171">
        <v>1180.5999999999999</v>
      </c>
      <c r="F54" s="172"/>
      <c r="G54" s="173">
        <f>ROUND(E54*F54,2)</f>
        <v>0</v>
      </c>
      <c r="H54" s="172"/>
      <c r="I54" s="173">
        <f>ROUND(E54*H54,2)</f>
        <v>0</v>
      </c>
      <c r="J54" s="172"/>
      <c r="K54" s="173">
        <f>ROUND(E54*J54,2)</f>
        <v>0</v>
      </c>
      <c r="L54" s="173">
        <v>21</v>
      </c>
      <c r="M54" s="173">
        <f>G54*(1+L54/100)</f>
        <v>0</v>
      </c>
      <c r="N54" s="173">
        <v>7.3899999999999993E-2</v>
      </c>
      <c r="O54" s="173">
        <f>ROUND(E54*N54,2)</f>
        <v>87.25</v>
      </c>
      <c r="P54" s="173">
        <v>0</v>
      </c>
      <c r="Q54" s="173">
        <f>ROUND(E54*P54,2)</f>
        <v>0</v>
      </c>
      <c r="R54" s="173" t="s">
        <v>153</v>
      </c>
      <c r="S54" s="173" t="s">
        <v>154</v>
      </c>
      <c r="T54" s="174" t="s">
        <v>155</v>
      </c>
      <c r="U54" s="156">
        <v>0.45200000000000001</v>
      </c>
      <c r="V54" s="156">
        <f>ROUND(E54*U54,2)</f>
        <v>533.63</v>
      </c>
      <c r="W54" s="156"/>
      <c r="X54" s="156" t="s">
        <v>156</v>
      </c>
      <c r="Y54" s="147"/>
      <c r="Z54" s="147"/>
      <c r="AA54" s="147"/>
      <c r="AB54" s="147"/>
      <c r="AC54" s="147"/>
      <c r="AD54" s="147"/>
      <c r="AE54" s="147"/>
      <c r="AF54" s="147"/>
      <c r="AG54" s="147" t="s">
        <v>157</v>
      </c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ht="22.5" outlineLevel="1" x14ac:dyDescent="0.2">
      <c r="A55" s="154"/>
      <c r="B55" s="155"/>
      <c r="C55" s="253" t="s">
        <v>382</v>
      </c>
      <c r="D55" s="254"/>
      <c r="E55" s="254"/>
      <c r="F55" s="254"/>
      <c r="G55" s="254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47"/>
      <c r="Z55" s="147"/>
      <c r="AA55" s="147"/>
      <c r="AB55" s="147"/>
      <c r="AC55" s="147"/>
      <c r="AD55" s="147"/>
      <c r="AE55" s="147"/>
      <c r="AF55" s="147"/>
      <c r="AG55" s="147" t="s">
        <v>175</v>
      </c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75" t="str">
        <f>C55</f>
        <v>s provedením lože z kameniva drceného, s vyplněním spár, s dvojitým hutněním a se smetením přebytečného materiálu na krajnici. S dodáním hmot pro lože a výplň spár.</v>
      </c>
      <c r="BB55" s="147"/>
      <c r="BC55" s="147"/>
      <c r="BD55" s="147"/>
      <c r="BE55" s="147"/>
      <c r="BF55" s="147"/>
      <c r="BG55" s="147"/>
      <c r="BH55" s="147"/>
    </row>
    <row r="56" spans="1:60" outlineLevel="1" x14ac:dyDescent="0.2">
      <c r="A56" s="154"/>
      <c r="B56" s="155"/>
      <c r="C56" s="179" t="s">
        <v>383</v>
      </c>
      <c r="D56" s="157"/>
      <c r="E56" s="158">
        <v>1158.5999999999999</v>
      </c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47"/>
      <c r="Z56" s="147"/>
      <c r="AA56" s="147"/>
      <c r="AB56" s="147"/>
      <c r="AC56" s="147"/>
      <c r="AD56" s="147"/>
      <c r="AE56" s="147"/>
      <c r="AF56" s="147"/>
      <c r="AG56" s="147" t="s">
        <v>159</v>
      </c>
      <c r="AH56" s="147">
        <v>0</v>
      </c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 outlineLevel="1" x14ac:dyDescent="0.2">
      <c r="A57" s="154"/>
      <c r="B57" s="155"/>
      <c r="C57" s="179" t="s">
        <v>384</v>
      </c>
      <c r="D57" s="157"/>
      <c r="E57" s="158">
        <v>1.6</v>
      </c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47"/>
      <c r="Z57" s="147"/>
      <c r="AA57" s="147"/>
      <c r="AB57" s="147"/>
      <c r="AC57" s="147"/>
      <c r="AD57" s="147"/>
      <c r="AE57" s="147"/>
      <c r="AF57" s="147"/>
      <c r="AG57" s="147" t="s">
        <v>159</v>
      </c>
      <c r="AH57" s="147">
        <v>0</v>
      </c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</row>
    <row r="58" spans="1:60" outlineLevel="1" x14ac:dyDescent="0.2">
      <c r="A58" s="154"/>
      <c r="B58" s="155"/>
      <c r="C58" s="179" t="s">
        <v>376</v>
      </c>
      <c r="D58" s="157"/>
      <c r="E58" s="158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47"/>
      <c r="Z58" s="147"/>
      <c r="AA58" s="147"/>
      <c r="AB58" s="147"/>
      <c r="AC58" s="147"/>
      <c r="AD58" s="147"/>
      <c r="AE58" s="147"/>
      <c r="AF58" s="147"/>
      <c r="AG58" s="147" t="s">
        <v>159</v>
      </c>
      <c r="AH58" s="147">
        <v>0</v>
      </c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outlineLevel="1" x14ac:dyDescent="0.2">
      <c r="A59" s="154"/>
      <c r="B59" s="155"/>
      <c r="C59" s="179" t="s">
        <v>385</v>
      </c>
      <c r="D59" s="157"/>
      <c r="E59" s="158">
        <v>8.8000000000000007</v>
      </c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47"/>
      <c r="Z59" s="147"/>
      <c r="AA59" s="147"/>
      <c r="AB59" s="147"/>
      <c r="AC59" s="147"/>
      <c r="AD59" s="147"/>
      <c r="AE59" s="147"/>
      <c r="AF59" s="147"/>
      <c r="AG59" s="147" t="s">
        <v>159</v>
      </c>
      <c r="AH59" s="147">
        <v>0</v>
      </c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outlineLevel="1" x14ac:dyDescent="0.2">
      <c r="A60" s="154"/>
      <c r="B60" s="155"/>
      <c r="C60" s="179" t="s">
        <v>386</v>
      </c>
      <c r="D60" s="157"/>
      <c r="E60" s="158">
        <v>4.8</v>
      </c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47"/>
      <c r="Z60" s="147"/>
      <c r="AA60" s="147"/>
      <c r="AB60" s="147"/>
      <c r="AC60" s="147"/>
      <c r="AD60" s="147"/>
      <c r="AE60" s="147"/>
      <c r="AF60" s="147"/>
      <c r="AG60" s="147" t="s">
        <v>159</v>
      </c>
      <c r="AH60" s="147">
        <v>0</v>
      </c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outlineLevel="1" x14ac:dyDescent="0.2">
      <c r="A61" s="154"/>
      <c r="B61" s="155"/>
      <c r="C61" s="179" t="s">
        <v>387</v>
      </c>
      <c r="D61" s="157"/>
      <c r="E61" s="158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47"/>
      <c r="Z61" s="147"/>
      <c r="AA61" s="147"/>
      <c r="AB61" s="147"/>
      <c r="AC61" s="147"/>
      <c r="AD61" s="147"/>
      <c r="AE61" s="147"/>
      <c r="AF61" s="147"/>
      <c r="AG61" s="147" t="s">
        <v>159</v>
      </c>
      <c r="AH61" s="147">
        <v>0</v>
      </c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outlineLevel="1" x14ac:dyDescent="0.2">
      <c r="A62" s="154"/>
      <c r="B62" s="155"/>
      <c r="C62" s="179" t="s">
        <v>388</v>
      </c>
      <c r="D62" s="157"/>
      <c r="E62" s="158">
        <v>5.2</v>
      </c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47"/>
      <c r="Z62" s="147"/>
      <c r="AA62" s="147"/>
      <c r="AB62" s="147"/>
      <c r="AC62" s="147"/>
      <c r="AD62" s="147"/>
      <c r="AE62" s="147"/>
      <c r="AF62" s="147"/>
      <c r="AG62" s="147" t="s">
        <v>159</v>
      </c>
      <c r="AH62" s="147">
        <v>0</v>
      </c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</row>
    <row r="63" spans="1:60" outlineLevel="1" x14ac:dyDescent="0.2">
      <c r="A63" s="154"/>
      <c r="B63" s="155"/>
      <c r="C63" s="179" t="s">
        <v>384</v>
      </c>
      <c r="D63" s="157"/>
      <c r="E63" s="158">
        <v>1.6</v>
      </c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47"/>
      <c r="Z63" s="147"/>
      <c r="AA63" s="147"/>
      <c r="AB63" s="147"/>
      <c r="AC63" s="147"/>
      <c r="AD63" s="147"/>
      <c r="AE63" s="147"/>
      <c r="AF63" s="147"/>
      <c r="AG63" s="147" t="s">
        <v>159</v>
      </c>
      <c r="AH63" s="147">
        <v>0</v>
      </c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</row>
    <row r="64" spans="1:60" outlineLevel="1" x14ac:dyDescent="0.2">
      <c r="A64" s="168">
        <v>15</v>
      </c>
      <c r="B64" s="169" t="s">
        <v>389</v>
      </c>
      <c r="C64" s="178" t="s">
        <v>390</v>
      </c>
      <c r="D64" s="170" t="s">
        <v>152</v>
      </c>
      <c r="E64" s="171">
        <v>1180.5999999999999</v>
      </c>
      <c r="F64" s="172"/>
      <c r="G64" s="173">
        <f>ROUND(E64*F64,2)</f>
        <v>0</v>
      </c>
      <c r="H64" s="172"/>
      <c r="I64" s="173">
        <f>ROUND(E64*H64,2)</f>
        <v>0</v>
      </c>
      <c r="J64" s="172"/>
      <c r="K64" s="173">
        <f>ROUND(E64*J64,2)</f>
        <v>0</v>
      </c>
      <c r="L64" s="173">
        <v>21</v>
      </c>
      <c r="M64" s="173">
        <f>G64*(1+L64/100)</f>
        <v>0</v>
      </c>
      <c r="N64" s="173">
        <v>0</v>
      </c>
      <c r="O64" s="173">
        <f>ROUND(E64*N64,2)</f>
        <v>0</v>
      </c>
      <c r="P64" s="173">
        <v>0</v>
      </c>
      <c r="Q64" s="173">
        <f>ROUND(E64*P64,2)</f>
        <v>0</v>
      </c>
      <c r="R64" s="173" t="s">
        <v>153</v>
      </c>
      <c r="S64" s="173" t="s">
        <v>154</v>
      </c>
      <c r="T64" s="174" t="s">
        <v>155</v>
      </c>
      <c r="U64" s="156">
        <v>5.5E-2</v>
      </c>
      <c r="V64" s="156">
        <f>ROUND(E64*U64,2)</f>
        <v>64.930000000000007</v>
      </c>
      <c r="W64" s="156"/>
      <c r="X64" s="156" t="s">
        <v>156</v>
      </c>
      <c r="Y64" s="147"/>
      <c r="Z64" s="147"/>
      <c r="AA64" s="147"/>
      <c r="AB64" s="147"/>
      <c r="AC64" s="147"/>
      <c r="AD64" s="147"/>
      <c r="AE64" s="147"/>
      <c r="AF64" s="147"/>
      <c r="AG64" s="147" t="s">
        <v>157</v>
      </c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ht="22.5" outlineLevel="1" x14ac:dyDescent="0.2">
      <c r="A65" s="154"/>
      <c r="B65" s="155"/>
      <c r="C65" s="253" t="s">
        <v>382</v>
      </c>
      <c r="D65" s="254"/>
      <c r="E65" s="254"/>
      <c r="F65" s="254"/>
      <c r="G65" s="254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47"/>
      <c r="Z65" s="147"/>
      <c r="AA65" s="147"/>
      <c r="AB65" s="147"/>
      <c r="AC65" s="147"/>
      <c r="AD65" s="147"/>
      <c r="AE65" s="147"/>
      <c r="AF65" s="147"/>
      <c r="AG65" s="147" t="s">
        <v>175</v>
      </c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75" t="str">
        <f>C65</f>
        <v>s provedením lože z kameniva drceného, s vyplněním spár, s dvojitým hutněním a se smetením přebytečného materiálu na krajnici. S dodáním hmot pro lože a výplň spár.</v>
      </c>
      <c r="BB65" s="147"/>
      <c r="BC65" s="147"/>
      <c r="BD65" s="147"/>
      <c r="BE65" s="147"/>
      <c r="BF65" s="147"/>
      <c r="BG65" s="147"/>
      <c r="BH65" s="147"/>
    </row>
    <row r="66" spans="1:60" outlineLevel="1" x14ac:dyDescent="0.2">
      <c r="A66" s="154"/>
      <c r="B66" s="155"/>
      <c r="C66" s="179" t="s">
        <v>391</v>
      </c>
      <c r="D66" s="157"/>
      <c r="E66" s="158">
        <v>1180.5999999999999</v>
      </c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47"/>
      <c r="Z66" s="147"/>
      <c r="AA66" s="147"/>
      <c r="AB66" s="147"/>
      <c r="AC66" s="147"/>
      <c r="AD66" s="147"/>
      <c r="AE66" s="147"/>
      <c r="AF66" s="147"/>
      <c r="AG66" s="147" t="s">
        <v>159</v>
      </c>
      <c r="AH66" s="147">
        <v>5</v>
      </c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</row>
    <row r="67" spans="1:60" outlineLevel="1" x14ac:dyDescent="0.2">
      <c r="A67" s="168">
        <v>16</v>
      </c>
      <c r="B67" s="169" t="s">
        <v>392</v>
      </c>
      <c r="C67" s="178" t="s">
        <v>393</v>
      </c>
      <c r="D67" s="170" t="s">
        <v>189</v>
      </c>
      <c r="E67" s="171">
        <v>643.1</v>
      </c>
      <c r="F67" s="172"/>
      <c r="G67" s="173">
        <f>ROUND(E67*F67,2)</f>
        <v>0</v>
      </c>
      <c r="H67" s="172"/>
      <c r="I67" s="173">
        <f>ROUND(E67*H67,2)</f>
        <v>0</v>
      </c>
      <c r="J67" s="172"/>
      <c r="K67" s="173">
        <f>ROUND(E67*J67,2)</f>
        <v>0</v>
      </c>
      <c r="L67" s="173">
        <v>21</v>
      </c>
      <c r="M67" s="173">
        <f>G67*(1+L67/100)</f>
        <v>0</v>
      </c>
      <c r="N67" s="173">
        <v>3.3E-4</v>
      </c>
      <c r="O67" s="173">
        <f>ROUND(E67*N67,2)</f>
        <v>0.21</v>
      </c>
      <c r="P67" s="173">
        <v>0</v>
      </c>
      <c r="Q67" s="173">
        <f>ROUND(E67*P67,2)</f>
        <v>0</v>
      </c>
      <c r="R67" s="173" t="s">
        <v>153</v>
      </c>
      <c r="S67" s="173" t="s">
        <v>154</v>
      </c>
      <c r="T67" s="174" t="s">
        <v>155</v>
      </c>
      <c r="U67" s="156">
        <v>0.41</v>
      </c>
      <c r="V67" s="156">
        <f>ROUND(E67*U67,2)</f>
        <v>263.67</v>
      </c>
      <c r="W67" s="156"/>
      <c r="X67" s="156" t="s">
        <v>156</v>
      </c>
      <c r="Y67" s="147"/>
      <c r="Z67" s="147"/>
      <c r="AA67" s="147"/>
      <c r="AB67" s="147"/>
      <c r="AC67" s="147"/>
      <c r="AD67" s="147"/>
      <c r="AE67" s="147"/>
      <c r="AF67" s="147"/>
      <c r="AG67" s="147" t="s">
        <v>157</v>
      </c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</row>
    <row r="68" spans="1:60" outlineLevel="1" x14ac:dyDescent="0.2">
      <c r="A68" s="154"/>
      <c r="B68" s="155"/>
      <c r="C68" s="179" t="s">
        <v>394</v>
      </c>
      <c r="D68" s="157"/>
      <c r="E68" s="158">
        <v>628.1</v>
      </c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47"/>
      <c r="Z68" s="147"/>
      <c r="AA68" s="147"/>
      <c r="AB68" s="147"/>
      <c r="AC68" s="147"/>
      <c r="AD68" s="147"/>
      <c r="AE68" s="147"/>
      <c r="AF68" s="147"/>
      <c r="AG68" s="147" t="s">
        <v>159</v>
      </c>
      <c r="AH68" s="147">
        <v>0</v>
      </c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 outlineLevel="1" x14ac:dyDescent="0.2">
      <c r="A69" s="154"/>
      <c r="B69" s="155"/>
      <c r="C69" s="179" t="s">
        <v>348</v>
      </c>
      <c r="D69" s="157"/>
      <c r="E69" s="158">
        <v>10</v>
      </c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47"/>
      <c r="Z69" s="147"/>
      <c r="AA69" s="147"/>
      <c r="AB69" s="147"/>
      <c r="AC69" s="147"/>
      <c r="AD69" s="147"/>
      <c r="AE69" s="147"/>
      <c r="AF69" s="147"/>
      <c r="AG69" s="147" t="s">
        <v>159</v>
      </c>
      <c r="AH69" s="147">
        <v>0</v>
      </c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</row>
    <row r="70" spans="1:60" outlineLevel="1" x14ac:dyDescent="0.2">
      <c r="A70" s="154"/>
      <c r="B70" s="155"/>
      <c r="C70" s="179" t="s">
        <v>349</v>
      </c>
      <c r="D70" s="157"/>
      <c r="E70" s="158">
        <v>5</v>
      </c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47"/>
      <c r="Z70" s="147"/>
      <c r="AA70" s="147"/>
      <c r="AB70" s="147"/>
      <c r="AC70" s="147"/>
      <c r="AD70" s="147"/>
      <c r="AE70" s="147"/>
      <c r="AF70" s="147"/>
      <c r="AG70" s="147" t="s">
        <v>159</v>
      </c>
      <c r="AH70" s="147">
        <v>0</v>
      </c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</row>
    <row r="71" spans="1:60" ht="22.5" outlineLevel="1" x14ac:dyDescent="0.2">
      <c r="A71" s="168">
        <v>17</v>
      </c>
      <c r="B71" s="169" t="s">
        <v>395</v>
      </c>
      <c r="C71" s="178" t="s">
        <v>396</v>
      </c>
      <c r="D71" s="170" t="s">
        <v>189</v>
      </c>
      <c r="E71" s="171">
        <v>2</v>
      </c>
      <c r="F71" s="172"/>
      <c r="G71" s="173">
        <f>ROUND(E71*F71,2)</f>
        <v>0</v>
      </c>
      <c r="H71" s="172"/>
      <c r="I71" s="173">
        <f>ROUND(E71*H71,2)</f>
        <v>0</v>
      </c>
      <c r="J71" s="172"/>
      <c r="K71" s="173">
        <f>ROUND(E71*J71,2)</f>
        <v>0</v>
      </c>
      <c r="L71" s="173">
        <v>21</v>
      </c>
      <c r="M71" s="173">
        <f>G71*(1+L71/100)</f>
        <v>0</v>
      </c>
      <c r="N71" s="173">
        <v>0.27693000000000001</v>
      </c>
      <c r="O71" s="173">
        <f>ROUND(E71*N71,2)</f>
        <v>0.55000000000000004</v>
      </c>
      <c r="P71" s="173">
        <v>0</v>
      </c>
      <c r="Q71" s="173">
        <f>ROUND(E71*P71,2)</f>
        <v>0</v>
      </c>
      <c r="R71" s="173" t="s">
        <v>397</v>
      </c>
      <c r="S71" s="173" t="s">
        <v>154</v>
      </c>
      <c r="T71" s="174" t="s">
        <v>398</v>
      </c>
      <c r="U71" s="156">
        <v>0.74960000000000004</v>
      </c>
      <c r="V71" s="156">
        <f>ROUND(E71*U71,2)</f>
        <v>1.5</v>
      </c>
      <c r="W71" s="156"/>
      <c r="X71" s="156" t="s">
        <v>399</v>
      </c>
      <c r="Y71" s="147"/>
      <c r="Z71" s="147"/>
      <c r="AA71" s="147"/>
      <c r="AB71" s="147"/>
      <c r="AC71" s="147"/>
      <c r="AD71" s="147"/>
      <c r="AE71" s="147"/>
      <c r="AF71" s="147"/>
      <c r="AG71" s="147" t="s">
        <v>400</v>
      </c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ht="22.5" outlineLevel="1" x14ac:dyDescent="0.2">
      <c r="A72" s="154"/>
      <c r="B72" s="155"/>
      <c r="C72" s="253" t="s">
        <v>401</v>
      </c>
      <c r="D72" s="254"/>
      <c r="E72" s="254"/>
      <c r="F72" s="254"/>
      <c r="G72" s="254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47"/>
      <c r="Z72" s="147"/>
      <c r="AA72" s="147"/>
      <c r="AB72" s="147"/>
      <c r="AC72" s="147"/>
      <c r="AD72" s="147"/>
      <c r="AE72" s="147"/>
      <c r="AF72" s="147"/>
      <c r="AG72" s="147" t="s">
        <v>175</v>
      </c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75" t="str">
        <f>C72</f>
        <v>montáž odvodňovacích žlabů a vpustí k odvodňovacím žlabům z polymerbetonu, včetně betonového lože popř. obetonování, s dodávkou žlabů a vpustí.</v>
      </c>
      <c r="BB72" s="147"/>
      <c r="BC72" s="147"/>
      <c r="BD72" s="147"/>
      <c r="BE72" s="147"/>
      <c r="BF72" s="147"/>
      <c r="BG72" s="147"/>
      <c r="BH72" s="147"/>
    </row>
    <row r="73" spans="1:60" outlineLevel="1" x14ac:dyDescent="0.2">
      <c r="A73" s="154"/>
      <c r="B73" s="155"/>
      <c r="C73" s="179" t="s">
        <v>402</v>
      </c>
      <c r="D73" s="157"/>
      <c r="E73" s="158">
        <v>2</v>
      </c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47"/>
      <c r="Z73" s="147"/>
      <c r="AA73" s="147"/>
      <c r="AB73" s="147"/>
      <c r="AC73" s="147"/>
      <c r="AD73" s="147"/>
      <c r="AE73" s="147"/>
      <c r="AF73" s="147"/>
      <c r="AG73" s="147" t="s">
        <v>159</v>
      </c>
      <c r="AH73" s="147">
        <v>0</v>
      </c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</row>
    <row r="74" spans="1:60" ht="22.5" outlineLevel="1" x14ac:dyDescent="0.2">
      <c r="A74" s="168">
        <v>18</v>
      </c>
      <c r="B74" s="169" t="s">
        <v>403</v>
      </c>
      <c r="C74" s="178" t="s">
        <v>404</v>
      </c>
      <c r="D74" s="170" t="s">
        <v>152</v>
      </c>
      <c r="E74" s="171">
        <v>1216.53</v>
      </c>
      <c r="F74" s="172"/>
      <c r="G74" s="173">
        <f>ROUND(E74*F74,2)</f>
        <v>0</v>
      </c>
      <c r="H74" s="172"/>
      <c r="I74" s="173">
        <f>ROUND(E74*H74,2)</f>
        <v>0</v>
      </c>
      <c r="J74" s="172"/>
      <c r="K74" s="173">
        <f>ROUND(E74*J74,2)</f>
        <v>0</v>
      </c>
      <c r="L74" s="173">
        <v>21</v>
      </c>
      <c r="M74" s="173">
        <f>G74*(1+L74/100)</f>
        <v>0</v>
      </c>
      <c r="N74" s="173">
        <v>0.129</v>
      </c>
      <c r="O74" s="173">
        <f>ROUND(E74*N74,2)</f>
        <v>156.93</v>
      </c>
      <c r="P74" s="173">
        <v>0</v>
      </c>
      <c r="Q74" s="173">
        <f>ROUND(E74*P74,2)</f>
        <v>0</v>
      </c>
      <c r="R74" s="173" t="s">
        <v>228</v>
      </c>
      <c r="S74" s="173" t="s">
        <v>154</v>
      </c>
      <c r="T74" s="174" t="s">
        <v>155</v>
      </c>
      <c r="U74" s="156">
        <v>0</v>
      </c>
      <c r="V74" s="156">
        <f>ROUND(E74*U74,2)</f>
        <v>0</v>
      </c>
      <c r="W74" s="156"/>
      <c r="X74" s="156" t="s">
        <v>229</v>
      </c>
      <c r="Y74" s="147"/>
      <c r="Z74" s="147"/>
      <c r="AA74" s="147"/>
      <c r="AB74" s="147"/>
      <c r="AC74" s="147"/>
      <c r="AD74" s="147"/>
      <c r="AE74" s="147"/>
      <c r="AF74" s="147"/>
      <c r="AG74" s="147" t="s">
        <v>230</v>
      </c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</row>
    <row r="75" spans="1:60" outlineLevel="1" x14ac:dyDescent="0.2">
      <c r="A75" s="154"/>
      <c r="B75" s="155"/>
      <c r="C75" s="179" t="s">
        <v>405</v>
      </c>
      <c r="D75" s="157"/>
      <c r="E75" s="158">
        <v>1158.5999999999999</v>
      </c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47"/>
      <c r="Z75" s="147"/>
      <c r="AA75" s="147"/>
      <c r="AB75" s="147"/>
      <c r="AC75" s="147"/>
      <c r="AD75" s="147"/>
      <c r="AE75" s="147"/>
      <c r="AF75" s="147"/>
      <c r="AG75" s="147" t="s">
        <v>159</v>
      </c>
      <c r="AH75" s="147">
        <v>0</v>
      </c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outlineLevel="1" x14ac:dyDescent="0.2">
      <c r="A76" s="154"/>
      <c r="B76" s="155"/>
      <c r="C76" s="180" t="s">
        <v>406</v>
      </c>
      <c r="D76" s="159"/>
      <c r="E76" s="160">
        <v>57.93</v>
      </c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47"/>
      <c r="Z76" s="147"/>
      <c r="AA76" s="147"/>
      <c r="AB76" s="147"/>
      <c r="AC76" s="147"/>
      <c r="AD76" s="147"/>
      <c r="AE76" s="147"/>
      <c r="AF76" s="147"/>
      <c r="AG76" s="147" t="s">
        <v>159</v>
      </c>
      <c r="AH76" s="147">
        <v>4</v>
      </c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</row>
    <row r="77" spans="1:60" ht="22.5" outlineLevel="1" x14ac:dyDescent="0.2">
      <c r="A77" s="168">
        <v>19</v>
      </c>
      <c r="B77" s="169" t="s">
        <v>407</v>
      </c>
      <c r="C77" s="178" t="s">
        <v>408</v>
      </c>
      <c r="D77" s="170" t="s">
        <v>152</v>
      </c>
      <c r="E77" s="171">
        <v>8.8000000000000007</v>
      </c>
      <c r="F77" s="172"/>
      <c r="G77" s="173">
        <f>ROUND(E77*F77,2)</f>
        <v>0</v>
      </c>
      <c r="H77" s="172"/>
      <c r="I77" s="173">
        <f>ROUND(E77*H77,2)</f>
        <v>0</v>
      </c>
      <c r="J77" s="172"/>
      <c r="K77" s="173">
        <f>ROUND(E77*J77,2)</f>
        <v>0</v>
      </c>
      <c r="L77" s="173">
        <v>21</v>
      </c>
      <c r="M77" s="173">
        <f>G77*(1+L77/100)</f>
        <v>0</v>
      </c>
      <c r="N77" s="173">
        <v>0.13150000000000001</v>
      </c>
      <c r="O77" s="173">
        <f>ROUND(E77*N77,2)</f>
        <v>1.1599999999999999</v>
      </c>
      <c r="P77" s="173">
        <v>0</v>
      </c>
      <c r="Q77" s="173">
        <f>ROUND(E77*P77,2)</f>
        <v>0</v>
      </c>
      <c r="R77" s="173" t="s">
        <v>228</v>
      </c>
      <c r="S77" s="173" t="s">
        <v>154</v>
      </c>
      <c r="T77" s="174" t="s">
        <v>155</v>
      </c>
      <c r="U77" s="156">
        <v>0</v>
      </c>
      <c r="V77" s="156">
        <f>ROUND(E77*U77,2)</f>
        <v>0</v>
      </c>
      <c r="W77" s="156"/>
      <c r="X77" s="156" t="s">
        <v>229</v>
      </c>
      <c r="Y77" s="147"/>
      <c r="Z77" s="147"/>
      <c r="AA77" s="147"/>
      <c r="AB77" s="147"/>
      <c r="AC77" s="147"/>
      <c r="AD77" s="147"/>
      <c r="AE77" s="147"/>
      <c r="AF77" s="147"/>
      <c r="AG77" s="147" t="s">
        <v>230</v>
      </c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outlineLevel="1" x14ac:dyDescent="0.2">
      <c r="A78" s="154"/>
      <c r="B78" s="155"/>
      <c r="C78" s="179" t="s">
        <v>409</v>
      </c>
      <c r="D78" s="157"/>
      <c r="E78" s="158">
        <v>1.6</v>
      </c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47"/>
      <c r="Z78" s="147"/>
      <c r="AA78" s="147"/>
      <c r="AB78" s="147"/>
      <c r="AC78" s="147"/>
      <c r="AD78" s="147"/>
      <c r="AE78" s="147"/>
      <c r="AF78" s="147"/>
      <c r="AG78" s="147" t="s">
        <v>159</v>
      </c>
      <c r="AH78" s="147">
        <v>0</v>
      </c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</row>
    <row r="79" spans="1:60" outlineLevel="1" x14ac:dyDescent="0.2">
      <c r="A79" s="154"/>
      <c r="B79" s="155"/>
      <c r="C79" s="179" t="s">
        <v>410</v>
      </c>
      <c r="D79" s="157"/>
      <c r="E79" s="158">
        <v>4.8</v>
      </c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47"/>
      <c r="Z79" s="147"/>
      <c r="AA79" s="147"/>
      <c r="AB79" s="147"/>
      <c r="AC79" s="147"/>
      <c r="AD79" s="147"/>
      <c r="AE79" s="147"/>
      <c r="AF79" s="147"/>
      <c r="AG79" s="147" t="s">
        <v>159</v>
      </c>
      <c r="AH79" s="147">
        <v>0</v>
      </c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</row>
    <row r="80" spans="1:60" outlineLevel="1" x14ac:dyDescent="0.2">
      <c r="A80" s="154"/>
      <c r="B80" s="155"/>
      <c r="C80" s="179" t="s">
        <v>411</v>
      </c>
      <c r="D80" s="157"/>
      <c r="E80" s="158">
        <v>1.6</v>
      </c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47"/>
      <c r="Z80" s="147"/>
      <c r="AA80" s="147"/>
      <c r="AB80" s="147"/>
      <c r="AC80" s="147"/>
      <c r="AD80" s="147"/>
      <c r="AE80" s="147"/>
      <c r="AF80" s="147"/>
      <c r="AG80" s="147" t="s">
        <v>159</v>
      </c>
      <c r="AH80" s="147">
        <v>0</v>
      </c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</row>
    <row r="81" spans="1:60" outlineLevel="1" x14ac:dyDescent="0.2">
      <c r="A81" s="154"/>
      <c r="B81" s="155"/>
      <c r="C81" s="180" t="s">
        <v>412</v>
      </c>
      <c r="D81" s="159"/>
      <c r="E81" s="160">
        <v>0.8</v>
      </c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56"/>
      <c r="T81" s="156"/>
      <c r="U81" s="156"/>
      <c r="V81" s="156"/>
      <c r="W81" s="156"/>
      <c r="X81" s="156"/>
      <c r="Y81" s="147"/>
      <c r="Z81" s="147"/>
      <c r="AA81" s="147"/>
      <c r="AB81" s="147"/>
      <c r="AC81" s="147"/>
      <c r="AD81" s="147"/>
      <c r="AE81" s="147"/>
      <c r="AF81" s="147"/>
      <c r="AG81" s="147" t="s">
        <v>159</v>
      </c>
      <c r="AH81" s="147">
        <v>4</v>
      </c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</row>
    <row r="82" spans="1:60" x14ac:dyDescent="0.2">
      <c r="A82" s="162" t="s">
        <v>148</v>
      </c>
      <c r="B82" s="163" t="s">
        <v>97</v>
      </c>
      <c r="C82" s="177" t="s">
        <v>98</v>
      </c>
      <c r="D82" s="164"/>
      <c r="E82" s="165"/>
      <c r="F82" s="166"/>
      <c r="G82" s="166">
        <f>SUMIF(AG83:AG112,"&lt;&gt;NOR",G83:G112)</f>
        <v>0</v>
      </c>
      <c r="H82" s="166"/>
      <c r="I82" s="166">
        <f>SUM(I83:I112)</f>
        <v>0</v>
      </c>
      <c r="J82" s="166"/>
      <c r="K82" s="166">
        <f>SUM(K83:K112)</f>
        <v>0</v>
      </c>
      <c r="L82" s="166"/>
      <c r="M82" s="166">
        <f>SUM(M83:M112)</f>
        <v>0</v>
      </c>
      <c r="N82" s="166"/>
      <c r="O82" s="166">
        <f>SUM(O83:O112)</f>
        <v>317.53999999999996</v>
      </c>
      <c r="P82" s="166"/>
      <c r="Q82" s="166">
        <f>SUM(Q83:Q112)</f>
        <v>0</v>
      </c>
      <c r="R82" s="166"/>
      <c r="S82" s="166"/>
      <c r="T82" s="167"/>
      <c r="U82" s="161"/>
      <c r="V82" s="161">
        <f>SUM(V83:V112)</f>
        <v>353.14</v>
      </c>
      <c r="W82" s="161"/>
      <c r="X82" s="161"/>
      <c r="AG82" t="s">
        <v>149</v>
      </c>
    </row>
    <row r="83" spans="1:60" ht="22.5" outlineLevel="1" x14ac:dyDescent="0.2">
      <c r="A83" s="168">
        <v>20</v>
      </c>
      <c r="B83" s="169" t="s">
        <v>413</v>
      </c>
      <c r="C83" s="178" t="s">
        <v>414</v>
      </c>
      <c r="D83" s="170" t="s">
        <v>189</v>
      </c>
      <c r="E83" s="171">
        <v>9</v>
      </c>
      <c r="F83" s="172"/>
      <c r="G83" s="173">
        <f>ROUND(E83*F83,2)</f>
        <v>0</v>
      </c>
      <c r="H83" s="172"/>
      <c r="I83" s="173">
        <f>ROUND(E83*H83,2)</f>
        <v>0</v>
      </c>
      <c r="J83" s="172"/>
      <c r="K83" s="173">
        <f>ROUND(E83*J83,2)</f>
        <v>0</v>
      </c>
      <c r="L83" s="173">
        <v>21</v>
      </c>
      <c r="M83" s="173">
        <f>G83*(1+L83/100)</f>
        <v>0</v>
      </c>
      <c r="N83" s="173">
        <v>0.188</v>
      </c>
      <c r="O83" s="173">
        <f>ROUND(E83*N83,2)</f>
        <v>1.69</v>
      </c>
      <c r="P83" s="173">
        <v>0</v>
      </c>
      <c r="Q83" s="173">
        <f>ROUND(E83*P83,2)</f>
        <v>0</v>
      </c>
      <c r="R83" s="173" t="s">
        <v>153</v>
      </c>
      <c r="S83" s="173" t="s">
        <v>154</v>
      </c>
      <c r="T83" s="174" t="s">
        <v>155</v>
      </c>
      <c r="U83" s="156">
        <v>0.27200000000000002</v>
      </c>
      <c r="V83" s="156">
        <f>ROUND(E83*U83,2)</f>
        <v>2.4500000000000002</v>
      </c>
      <c r="W83" s="156"/>
      <c r="X83" s="156" t="s">
        <v>156</v>
      </c>
      <c r="Y83" s="147"/>
      <c r="Z83" s="147"/>
      <c r="AA83" s="147"/>
      <c r="AB83" s="147"/>
      <c r="AC83" s="147"/>
      <c r="AD83" s="147"/>
      <c r="AE83" s="147"/>
      <c r="AF83" s="147"/>
      <c r="AG83" s="147" t="s">
        <v>157</v>
      </c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</row>
    <row r="84" spans="1:60" outlineLevel="1" x14ac:dyDescent="0.2">
      <c r="A84" s="154"/>
      <c r="B84" s="155"/>
      <c r="C84" s="253" t="s">
        <v>415</v>
      </c>
      <c r="D84" s="254"/>
      <c r="E84" s="254"/>
      <c r="F84" s="254"/>
      <c r="G84" s="254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47"/>
      <c r="Z84" s="147"/>
      <c r="AA84" s="147"/>
      <c r="AB84" s="147"/>
      <c r="AC84" s="147"/>
      <c r="AD84" s="147"/>
      <c r="AE84" s="147"/>
      <c r="AF84" s="147"/>
      <c r="AG84" s="147" t="s">
        <v>175</v>
      </c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</row>
    <row r="85" spans="1:60" outlineLevel="1" x14ac:dyDescent="0.2">
      <c r="A85" s="154"/>
      <c r="B85" s="155"/>
      <c r="C85" s="179" t="s">
        <v>416</v>
      </c>
      <c r="D85" s="157"/>
      <c r="E85" s="158"/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  <c r="X85" s="156"/>
      <c r="Y85" s="147"/>
      <c r="Z85" s="147"/>
      <c r="AA85" s="147"/>
      <c r="AB85" s="147"/>
      <c r="AC85" s="147"/>
      <c r="AD85" s="147"/>
      <c r="AE85" s="147"/>
      <c r="AF85" s="147"/>
      <c r="AG85" s="147" t="s">
        <v>159</v>
      </c>
      <c r="AH85" s="147">
        <v>0</v>
      </c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</row>
    <row r="86" spans="1:60" outlineLevel="1" x14ac:dyDescent="0.2">
      <c r="A86" s="154"/>
      <c r="B86" s="155"/>
      <c r="C86" s="179" t="s">
        <v>417</v>
      </c>
      <c r="D86" s="157"/>
      <c r="E86" s="158">
        <v>2</v>
      </c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  <c r="S86" s="156"/>
      <c r="T86" s="156"/>
      <c r="U86" s="156"/>
      <c r="V86" s="156"/>
      <c r="W86" s="156"/>
      <c r="X86" s="156"/>
      <c r="Y86" s="147"/>
      <c r="Z86" s="147"/>
      <c r="AA86" s="147"/>
      <c r="AB86" s="147"/>
      <c r="AC86" s="147"/>
      <c r="AD86" s="147"/>
      <c r="AE86" s="147"/>
      <c r="AF86" s="147"/>
      <c r="AG86" s="147" t="s">
        <v>159</v>
      </c>
      <c r="AH86" s="147">
        <v>0</v>
      </c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</row>
    <row r="87" spans="1:60" outlineLevel="1" x14ac:dyDescent="0.2">
      <c r="A87" s="154"/>
      <c r="B87" s="155"/>
      <c r="C87" s="179" t="s">
        <v>418</v>
      </c>
      <c r="D87" s="157"/>
      <c r="E87" s="158">
        <v>1</v>
      </c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47"/>
      <c r="Z87" s="147"/>
      <c r="AA87" s="147"/>
      <c r="AB87" s="147"/>
      <c r="AC87" s="147"/>
      <c r="AD87" s="147"/>
      <c r="AE87" s="147"/>
      <c r="AF87" s="147"/>
      <c r="AG87" s="147" t="s">
        <v>159</v>
      </c>
      <c r="AH87" s="147">
        <v>0</v>
      </c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</row>
    <row r="88" spans="1:60" outlineLevel="1" x14ac:dyDescent="0.2">
      <c r="A88" s="154"/>
      <c r="B88" s="155"/>
      <c r="C88" s="179" t="s">
        <v>376</v>
      </c>
      <c r="D88" s="157"/>
      <c r="E88" s="158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47"/>
      <c r="Z88" s="147"/>
      <c r="AA88" s="147"/>
      <c r="AB88" s="147"/>
      <c r="AC88" s="147"/>
      <c r="AD88" s="147"/>
      <c r="AE88" s="147"/>
      <c r="AF88" s="147"/>
      <c r="AG88" s="147" t="s">
        <v>159</v>
      </c>
      <c r="AH88" s="147">
        <v>0</v>
      </c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</row>
    <row r="89" spans="1:60" outlineLevel="1" x14ac:dyDescent="0.2">
      <c r="A89" s="154"/>
      <c r="B89" s="155"/>
      <c r="C89" s="179" t="s">
        <v>417</v>
      </c>
      <c r="D89" s="157"/>
      <c r="E89" s="158">
        <v>2</v>
      </c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47"/>
      <c r="Z89" s="147"/>
      <c r="AA89" s="147"/>
      <c r="AB89" s="147"/>
      <c r="AC89" s="147"/>
      <c r="AD89" s="147"/>
      <c r="AE89" s="147"/>
      <c r="AF89" s="147"/>
      <c r="AG89" s="147" t="s">
        <v>159</v>
      </c>
      <c r="AH89" s="147">
        <v>0</v>
      </c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</row>
    <row r="90" spans="1:60" outlineLevel="1" x14ac:dyDescent="0.2">
      <c r="A90" s="154"/>
      <c r="B90" s="155"/>
      <c r="C90" s="179" t="s">
        <v>419</v>
      </c>
      <c r="D90" s="157"/>
      <c r="E90" s="158">
        <v>2</v>
      </c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  <c r="X90" s="156"/>
      <c r="Y90" s="147"/>
      <c r="Z90" s="147"/>
      <c r="AA90" s="147"/>
      <c r="AB90" s="147"/>
      <c r="AC90" s="147"/>
      <c r="AD90" s="147"/>
      <c r="AE90" s="147"/>
      <c r="AF90" s="147"/>
      <c r="AG90" s="147" t="s">
        <v>159</v>
      </c>
      <c r="AH90" s="147">
        <v>0</v>
      </c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</row>
    <row r="91" spans="1:60" outlineLevel="1" x14ac:dyDescent="0.2">
      <c r="A91" s="154"/>
      <c r="B91" s="155"/>
      <c r="C91" s="179" t="s">
        <v>387</v>
      </c>
      <c r="D91" s="157"/>
      <c r="E91" s="158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  <c r="X91" s="156"/>
      <c r="Y91" s="147"/>
      <c r="Z91" s="147"/>
      <c r="AA91" s="147"/>
      <c r="AB91" s="147"/>
      <c r="AC91" s="147"/>
      <c r="AD91" s="147"/>
      <c r="AE91" s="147"/>
      <c r="AF91" s="147"/>
      <c r="AG91" s="147" t="s">
        <v>159</v>
      </c>
      <c r="AH91" s="147">
        <v>0</v>
      </c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</row>
    <row r="92" spans="1:60" outlineLevel="1" x14ac:dyDescent="0.2">
      <c r="A92" s="154"/>
      <c r="B92" s="155"/>
      <c r="C92" s="179" t="s">
        <v>418</v>
      </c>
      <c r="D92" s="157"/>
      <c r="E92" s="158">
        <v>1</v>
      </c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47"/>
      <c r="Z92" s="147"/>
      <c r="AA92" s="147"/>
      <c r="AB92" s="147"/>
      <c r="AC92" s="147"/>
      <c r="AD92" s="147"/>
      <c r="AE92" s="147"/>
      <c r="AF92" s="147"/>
      <c r="AG92" s="147" t="s">
        <v>159</v>
      </c>
      <c r="AH92" s="147">
        <v>0</v>
      </c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</row>
    <row r="93" spans="1:60" outlineLevel="1" x14ac:dyDescent="0.2">
      <c r="A93" s="154"/>
      <c r="B93" s="155"/>
      <c r="C93" s="179" t="s">
        <v>420</v>
      </c>
      <c r="D93" s="157"/>
      <c r="E93" s="158">
        <v>1</v>
      </c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47"/>
      <c r="Z93" s="147"/>
      <c r="AA93" s="147"/>
      <c r="AB93" s="147"/>
      <c r="AC93" s="147"/>
      <c r="AD93" s="147"/>
      <c r="AE93" s="147"/>
      <c r="AF93" s="147"/>
      <c r="AG93" s="147" t="s">
        <v>159</v>
      </c>
      <c r="AH93" s="147">
        <v>0</v>
      </c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</row>
    <row r="94" spans="1:60" ht="45" outlineLevel="1" x14ac:dyDescent="0.2">
      <c r="A94" s="168">
        <v>21</v>
      </c>
      <c r="B94" s="169" t="s">
        <v>421</v>
      </c>
      <c r="C94" s="178" t="s">
        <v>422</v>
      </c>
      <c r="D94" s="170" t="s">
        <v>189</v>
      </c>
      <c r="E94" s="171">
        <v>649.29999999999995</v>
      </c>
      <c r="F94" s="172"/>
      <c r="G94" s="173">
        <f>ROUND(E94*F94,2)</f>
        <v>0</v>
      </c>
      <c r="H94" s="172"/>
      <c r="I94" s="173">
        <f>ROUND(E94*H94,2)</f>
        <v>0</v>
      </c>
      <c r="J94" s="172"/>
      <c r="K94" s="173">
        <f>ROUND(E94*J94,2)</f>
        <v>0</v>
      </c>
      <c r="L94" s="173">
        <v>21</v>
      </c>
      <c r="M94" s="173">
        <f>G94*(1+L94/100)</f>
        <v>0</v>
      </c>
      <c r="N94" s="173">
        <v>0.22133</v>
      </c>
      <c r="O94" s="173">
        <f>ROUND(E94*N94,2)</f>
        <v>143.71</v>
      </c>
      <c r="P94" s="173">
        <v>0</v>
      </c>
      <c r="Q94" s="173">
        <f>ROUND(E94*P94,2)</f>
        <v>0</v>
      </c>
      <c r="R94" s="173" t="s">
        <v>153</v>
      </c>
      <c r="S94" s="173" t="s">
        <v>154</v>
      </c>
      <c r="T94" s="174" t="s">
        <v>155</v>
      </c>
      <c r="U94" s="156">
        <v>0.27200000000000002</v>
      </c>
      <c r="V94" s="156">
        <f>ROUND(E94*U94,2)</f>
        <v>176.61</v>
      </c>
      <c r="W94" s="156"/>
      <c r="X94" s="156" t="s">
        <v>156</v>
      </c>
      <c r="Y94" s="147"/>
      <c r="Z94" s="147"/>
      <c r="AA94" s="147"/>
      <c r="AB94" s="147"/>
      <c r="AC94" s="147"/>
      <c r="AD94" s="147"/>
      <c r="AE94" s="147"/>
      <c r="AF94" s="147"/>
      <c r="AG94" s="147" t="s">
        <v>157</v>
      </c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</row>
    <row r="95" spans="1:60" outlineLevel="1" x14ac:dyDescent="0.2">
      <c r="A95" s="154"/>
      <c r="B95" s="155"/>
      <c r="C95" s="253" t="s">
        <v>415</v>
      </c>
      <c r="D95" s="254"/>
      <c r="E95" s="254"/>
      <c r="F95" s="254"/>
      <c r="G95" s="254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47"/>
      <c r="Z95" s="147"/>
      <c r="AA95" s="147"/>
      <c r="AB95" s="147"/>
      <c r="AC95" s="147"/>
      <c r="AD95" s="147"/>
      <c r="AE95" s="147"/>
      <c r="AF95" s="147"/>
      <c r="AG95" s="147" t="s">
        <v>175</v>
      </c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</row>
    <row r="96" spans="1:60" outlineLevel="1" x14ac:dyDescent="0.2">
      <c r="A96" s="154"/>
      <c r="B96" s="155"/>
      <c r="C96" s="179" t="s">
        <v>423</v>
      </c>
      <c r="D96" s="157"/>
      <c r="E96" s="158">
        <v>649.29999999999995</v>
      </c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47"/>
      <c r="Z96" s="147"/>
      <c r="AA96" s="147"/>
      <c r="AB96" s="147"/>
      <c r="AC96" s="147"/>
      <c r="AD96" s="147"/>
      <c r="AE96" s="147"/>
      <c r="AF96" s="147"/>
      <c r="AG96" s="147" t="s">
        <v>159</v>
      </c>
      <c r="AH96" s="147">
        <v>0</v>
      </c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</row>
    <row r="97" spans="1:60" ht="45" outlineLevel="1" x14ac:dyDescent="0.2">
      <c r="A97" s="168">
        <v>22</v>
      </c>
      <c r="B97" s="169" t="s">
        <v>424</v>
      </c>
      <c r="C97" s="178" t="s">
        <v>425</v>
      </c>
      <c r="D97" s="170" t="s">
        <v>189</v>
      </c>
      <c r="E97" s="171">
        <v>628</v>
      </c>
      <c r="F97" s="172"/>
      <c r="G97" s="173">
        <f>ROUND(E97*F97,2)</f>
        <v>0</v>
      </c>
      <c r="H97" s="172"/>
      <c r="I97" s="173">
        <f>ROUND(E97*H97,2)</f>
        <v>0</v>
      </c>
      <c r="J97" s="172"/>
      <c r="K97" s="173">
        <f>ROUND(E97*J97,2)</f>
        <v>0</v>
      </c>
      <c r="L97" s="173">
        <v>21</v>
      </c>
      <c r="M97" s="173">
        <f>G97*(1+L97/100)</f>
        <v>0</v>
      </c>
      <c r="N97" s="173">
        <v>0.26940999999999998</v>
      </c>
      <c r="O97" s="173">
        <f>ROUND(E97*N97,2)</f>
        <v>169.19</v>
      </c>
      <c r="P97" s="173">
        <v>0</v>
      </c>
      <c r="Q97" s="173">
        <f>ROUND(E97*P97,2)</f>
        <v>0</v>
      </c>
      <c r="R97" s="173" t="s">
        <v>153</v>
      </c>
      <c r="S97" s="173" t="s">
        <v>154</v>
      </c>
      <c r="T97" s="174" t="s">
        <v>155</v>
      </c>
      <c r="U97" s="156">
        <v>0.27200000000000002</v>
      </c>
      <c r="V97" s="156">
        <f>ROUND(E97*U97,2)</f>
        <v>170.82</v>
      </c>
      <c r="W97" s="156"/>
      <c r="X97" s="156" t="s">
        <v>156</v>
      </c>
      <c r="Y97" s="147"/>
      <c r="Z97" s="147"/>
      <c r="AA97" s="147"/>
      <c r="AB97" s="147"/>
      <c r="AC97" s="147"/>
      <c r="AD97" s="147"/>
      <c r="AE97" s="147"/>
      <c r="AF97" s="147"/>
      <c r="AG97" s="147" t="s">
        <v>157</v>
      </c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</row>
    <row r="98" spans="1:60" outlineLevel="1" x14ac:dyDescent="0.2">
      <c r="A98" s="154"/>
      <c r="B98" s="155"/>
      <c r="C98" s="253" t="s">
        <v>415</v>
      </c>
      <c r="D98" s="254"/>
      <c r="E98" s="254"/>
      <c r="F98" s="254"/>
      <c r="G98" s="254"/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6"/>
      <c r="S98" s="156"/>
      <c r="T98" s="156"/>
      <c r="U98" s="156"/>
      <c r="V98" s="156"/>
      <c r="W98" s="156"/>
      <c r="X98" s="156"/>
      <c r="Y98" s="147"/>
      <c r="Z98" s="147"/>
      <c r="AA98" s="147"/>
      <c r="AB98" s="147"/>
      <c r="AC98" s="147"/>
      <c r="AD98" s="147"/>
      <c r="AE98" s="147"/>
      <c r="AF98" s="147"/>
      <c r="AG98" s="147" t="s">
        <v>175</v>
      </c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</row>
    <row r="99" spans="1:60" outlineLevel="1" x14ac:dyDescent="0.2">
      <c r="A99" s="154"/>
      <c r="B99" s="155"/>
      <c r="C99" s="179" t="s">
        <v>426</v>
      </c>
      <c r="D99" s="157"/>
      <c r="E99" s="158">
        <v>628</v>
      </c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6"/>
      <c r="Q99" s="156"/>
      <c r="R99" s="156"/>
      <c r="S99" s="156"/>
      <c r="T99" s="156"/>
      <c r="U99" s="156"/>
      <c r="V99" s="156"/>
      <c r="W99" s="156"/>
      <c r="X99" s="156"/>
      <c r="Y99" s="147"/>
      <c r="Z99" s="147"/>
      <c r="AA99" s="147"/>
      <c r="AB99" s="147"/>
      <c r="AC99" s="147"/>
      <c r="AD99" s="147"/>
      <c r="AE99" s="147"/>
      <c r="AF99" s="147"/>
      <c r="AG99" s="147" t="s">
        <v>159</v>
      </c>
      <c r="AH99" s="147">
        <v>0</v>
      </c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</row>
    <row r="100" spans="1:60" ht="45" outlineLevel="1" x14ac:dyDescent="0.2">
      <c r="A100" s="168">
        <v>23</v>
      </c>
      <c r="B100" s="169" t="s">
        <v>427</v>
      </c>
      <c r="C100" s="178" t="s">
        <v>428</v>
      </c>
      <c r="D100" s="170" t="s">
        <v>189</v>
      </c>
      <c r="E100" s="171">
        <v>12</v>
      </c>
      <c r="F100" s="172"/>
      <c r="G100" s="173">
        <f>ROUND(E100*F100,2)</f>
        <v>0</v>
      </c>
      <c r="H100" s="172"/>
      <c r="I100" s="173">
        <f>ROUND(E100*H100,2)</f>
        <v>0</v>
      </c>
      <c r="J100" s="172"/>
      <c r="K100" s="173">
        <f>ROUND(E100*J100,2)</f>
        <v>0</v>
      </c>
      <c r="L100" s="173">
        <v>21</v>
      </c>
      <c r="M100" s="173">
        <f>G100*(1+L100/100)</f>
        <v>0</v>
      </c>
      <c r="N100" s="173">
        <v>0.19520000000000001</v>
      </c>
      <c r="O100" s="173">
        <f>ROUND(E100*N100,2)</f>
        <v>2.34</v>
      </c>
      <c r="P100" s="173">
        <v>0</v>
      </c>
      <c r="Q100" s="173">
        <f>ROUND(E100*P100,2)</f>
        <v>0</v>
      </c>
      <c r="R100" s="173" t="s">
        <v>153</v>
      </c>
      <c r="S100" s="173" t="s">
        <v>154</v>
      </c>
      <c r="T100" s="174" t="s">
        <v>155</v>
      </c>
      <c r="U100" s="156">
        <v>0.27200000000000002</v>
      </c>
      <c r="V100" s="156">
        <f>ROUND(E100*U100,2)</f>
        <v>3.26</v>
      </c>
      <c r="W100" s="156"/>
      <c r="X100" s="156" t="s">
        <v>156</v>
      </c>
      <c r="Y100" s="147"/>
      <c r="Z100" s="147"/>
      <c r="AA100" s="147"/>
      <c r="AB100" s="147"/>
      <c r="AC100" s="147"/>
      <c r="AD100" s="147"/>
      <c r="AE100" s="147"/>
      <c r="AF100" s="147"/>
      <c r="AG100" s="147" t="s">
        <v>157</v>
      </c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</row>
    <row r="101" spans="1:60" outlineLevel="1" x14ac:dyDescent="0.2">
      <c r="A101" s="154"/>
      <c r="B101" s="155"/>
      <c r="C101" s="253" t="s">
        <v>415</v>
      </c>
      <c r="D101" s="254"/>
      <c r="E101" s="254"/>
      <c r="F101" s="254"/>
      <c r="G101" s="254"/>
      <c r="H101" s="156"/>
      <c r="I101" s="156"/>
      <c r="J101" s="156"/>
      <c r="K101" s="156"/>
      <c r="L101" s="156"/>
      <c r="M101" s="156"/>
      <c r="N101" s="156"/>
      <c r="O101" s="156"/>
      <c r="P101" s="156"/>
      <c r="Q101" s="156"/>
      <c r="R101" s="156"/>
      <c r="S101" s="156"/>
      <c r="T101" s="156"/>
      <c r="U101" s="156"/>
      <c r="V101" s="156"/>
      <c r="W101" s="156"/>
      <c r="X101" s="156"/>
      <c r="Y101" s="147"/>
      <c r="Z101" s="147"/>
      <c r="AA101" s="147"/>
      <c r="AB101" s="147"/>
      <c r="AC101" s="147"/>
      <c r="AD101" s="147"/>
      <c r="AE101" s="147"/>
      <c r="AF101" s="147"/>
      <c r="AG101" s="147" t="s">
        <v>175</v>
      </c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2" spans="1:60" outlineLevel="1" x14ac:dyDescent="0.2">
      <c r="A102" s="154"/>
      <c r="B102" s="155"/>
      <c r="C102" s="179" t="s">
        <v>429</v>
      </c>
      <c r="D102" s="157"/>
      <c r="E102" s="158">
        <v>3</v>
      </c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  <c r="T102" s="156"/>
      <c r="U102" s="156"/>
      <c r="V102" s="156"/>
      <c r="W102" s="156"/>
      <c r="X102" s="156"/>
      <c r="Y102" s="147"/>
      <c r="Z102" s="147"/>
      <c r="AA102" s="147"/>
      <c r="AB102" s="147"/>
      <c r="AC102" s="147"/>
      <c r="AD102" s="147"/>
      <c r="AE102" s="147"/>
      <c r="AF102" s="147"/>
      <c r="AG102" s="147" t="s">
        <v>159</v>
      </c>
      <c r="AH102" s="147">
        <v>0</v>
      </c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3" spans="1:60" outlineLevel="1" x14ac:dyDescent="0.2">
      <c r="A103" s="154"/>
      <c r="B103" s="155"/>
      <c r="C103" s="179" t="s">
        <v>430</v>
      </c>
      <c r="D103" s="157"/>
      <c r="E103" s="158">
        <v>6</v>
      </c>
      <c r="F103" s="156"/>
      <c r="G103" s="156"/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  <c r="S103" s="156"/>
      <c r="T103" s="156"/>
      <c r="U103" s="156"/>
      <c r="V103" s="156"/>
      <c r="W103" s="156"/>
      <c r="X103" s="156"/>
      <c r="Y103" s="147"/>
      <c r="Z103" s="147"/>
      <c r="AA103" s="147"/>
      <c r="AB103" s="147"/>
      <c r="AC103" s="147"/>
      <c r="AD103" s="147"/>
      <c r="AE103" s="147"/>
      <c r="AF103" s="147"/>
      <c r="AG103" s="147" t="s">
        <v>159</v>
      </c>
      <c r="AH103" s="147">
        <v>0</v>
      </c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</row>
    <row r="104" spans="1:60" outlineLevel="1" x14ac:dyDescent="0.2">
      <c r="A104" s="154"/>
      <c r="B104" s="155"/>
      <c r="C104" s="179" t="s">
        <v>431</v>
      </c>
      <c r="D104" s="157"/>
      <c r="E104" s="158">
        <v>3</v>
      </c>
      <c r="F104" s="156"/>
      <c r="G104" s="156"/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  <c r="R104" s="156"/>
      <c r="S104" s="156"/>
      <c r="T104" s="156"/>
      <c r="U104" s="156"/>
      <c r="V104" s="156"/>
      <c r="W104" s="156"/>
      <c r="X104" s="156"/>
      <c r="Y104" s="147"/>
      <c r="Z104" s="147"/>
      <c r="AA104" s="147"/>
      <c r="AB104" s="147"/>
      <c r="AC104" s="147"/>
      <c r="AD104" s="147"/>
      <c r="AE104" s="147"/>
      <c r="AF104" s="147"/>
      <c r="AG104" s="147" t="s">
        <v>159</v>
      </c>
      <c r="AH104" s="147">
        <v>0</v>
      </c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</row>
    <row r="105" spans="1:60" ht="22.5" outlineLevel="1" x14ac:dyDescent="0.2">
      <c r="A105" s="168">
        <v>24</v>
      </c>
      <c r="B105" s="169" t="s">
        <v>432</v>
      </c>
      <c r="C105" s="178" t="s">
        <v>433</v>
      </c>
      <c r="D105" s="170" t="s">
        <v>434</v>
      </c>
      <c r="E105" s="171">
        <v>4</v>
      </c>
      <c r="F105" s="172"/>
      <c r="G105" s="173">
        <f>ROUND(E105*F105,2)</f>
        <v>0</v>
      </c>
      <c r="H105" s="172"/>
      <c r="I105" s="173">
        <f>ROUND(E105*H105,2)</f>
        <v>0</v>
      </c>
      <c r="J105" s="172"/>
      <c r="K105" s="173">
        <f>ROUND(E105*J105,2)</f>
        <v>0</v>
      </c>
      <c r="L105" s="173">
        <v>21</v>
      </c>
      <c r="M105" s="173">
        <f>G105*(1+L105/100)</f>
        <v>0</v>
      </c>
      <c r="N105" s="173">
        <v>6.7000000000000004E-2</v>
      </c>
      <c r="O105" s="173">
        <f>ROUND(E105*N105,2)</f>
        <v>0.27</v>
      </c>
      <c r="P105" s="173">
        <v>0</v>
      </c>
      <c r="Q105" s="173">
        <f>ROUND(E105*P105,2)</f>
        <v>0</v>
      </c>
      <c r="R105" s="173" t="s">
        <v>228</v>
      </c>
      <c r="S105" s="173" t="s">
        <v>154</v>
      </c>
      <c r="T105" s="174" t="s">
        <v>155</v>
      </c>
      <c r="U105" s="156">
        <v>0</v>
      </c>
      <c r="V105" s="156">
        <f>ROUND(E105*U105,2)</f>
        <v>0</v>
      </c>
      <c r="W105" s="156"/>
      <c r="X105" s="156" t="s">
        <v>229</v>
      </c>
      <c r="Y105" s="147"/>
      <c r="Z105" s="147"/>
      <c r="AA105" s="147"/>
      <c r="AB105" s="147"/>
      <c r="AC105" s="147"/>
      <c r="AD105" s="147"/>
      <c r="AE105" s="147"/>
      <c r="AF105" s="147"/>
      <c r="AG105" s="147" t="s">
        <v>230</v>
      </c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  <row r="106" spans="1:60" outlineLevel="1" x14ac:dyDescent="0.2">
      <c r="A106" s="154"/>
      <c r="B106" s="155"/>
      <c r="C106" s="179" t="s">
        <v>435</v>
      </c>
      <c r="D106" s="157"/>
      <c r="E106" s="158">
        <v>1</v>
      </c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47"/>
      <c r="Z106" s="147"/>
      <c r="AA106" s="147"/>
      <c r="AB106" s="147"/>
      <c r="AC106" s="147"/>
      <c r="AD106" s="147"/>
      <c r="AE106" s="147"/>
      <c r="AF106" s="147"/>
      <c r="AG106" s="147" t="s">
        <v>159</v>
      </c>
      <c r="AH106" s="147">
        <v>0</v>
      </c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7" spans="1:60" outlineLevel="1" x14ac:dyDescent="0.2">
      <c r="A107" s="154"/>
      <c r="B107" s="155"/>
      <c r="C107" s="179" t="s">
        <v>436</v>
      </c>
      <c r="D107" s="157"/>
      <c r="E107" s="158">
        <v>2</v>
      </c>
      <c r="F107" s="156"/>
      <c r="G107" s="156"/>
      <c r="H107" s="156"/>
      <c r="I107" s="156"/>
      <c r="J107" s="156"/>
      <c r="K107" s="156"/>
      <c r="L107" s="156"/>
      <c r="M107" s="156"/>
      <c r="N107" s="156"/>
      <c r="O107" s="156"/>
      <c r="P107" s="156"/>
      <c r="Q107" s="156"/>
      <c r="R107" s="156"/>
      <c r="S107" s="156"/>
      <c r="T107" s="156"/>
      <c r="U107" s="156"/>
      <c r="V107" s="156"/>
      <c r="W107" s="156"/>
      <c r="X107" s="156"/>
      <c r="Y107" s="147"/>
      <c r="Z107" s="147"/>
      <c r="AA107" s="147"/>
      <c r="AB107" s="147"/>
      <c r="AC107" s="147"/>
      <c r="AD107" s="147"/>
      <c r="AE107" s="147"/>
      <c r="AF107" s="147"/>
      <c r="AG107" s="147" t="s">
        <v>159</v>
      </c>
      <c r="AH107" s="147">
        <v>0</v>
      </c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08" spans="1:60" outlineLevel="1" x14ac:dyDescent="0.2">
      <c r="A108" s="154"/>
      <c r="B108" s="155"/>
      <c r="C108" s="179" t="s">
        <v>437</v>
      </c>
      <c r="D108" s="157"/>
      <c r="E108" s="158">
        <v>1</v>
      </c>
      <c r="F108" s="156"/>
      <c r="G108" s="156"/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  <c r="S108" s="156"/>
      <c r="T108" s="156"/>
      <c r="U108" s="156"/>
      <c r="V108" s="156"/>
      <c r="W108" s="156"/>
      <c r="X108" s="156"/>
      <c r="Y108" s="147"/>
      <c r="Z108" s="147"/>
      <c r="AA108" s="147"/>
      <c r="AB108" s="147"/>
      <c r="AC108" s="147"/>
      <c r="AD108" s="147"/>
      <c r="AE108" s="147"/>
      <c r="AF108" s="147"/>
      <c r="AG108" s="147" t="s">
        <v>159</v>
      </c>
      <c r="AH108" s="147">
        <v>0</v>
      </c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</row>
    <row r="109" spans="1:60" ht="22.5" outlineLevel="1" x14ac:dyDescent="0.2">
      <c r="A109" s="168">
        <v>25</v>
      </c>
      <c r="B109" s="169" t="s">
        <v>438</v>
      </c>
      <c r="C109" s="178" t="s">
        <v>439</v>
      </c>
      <c r="D109" s="170" t="s">
        <v>434</v>
      </c>
      <c r="E109" s="171">
        <v>5</v>
      </c>
      <c r="F109" s="172"/>
      <c r="G109" s="173">
        <f>ROUND(E109*F109,2)</f>
        <v>0</v>
      </c>
      <c r="H109" s="172"/>
      <c r="I109" s="173">
        <f>ROUND(E109*H109,2)</f>
        <v>0</v>
      </c>
      <c r="J109" s="172"/>
      <c r="K109" s="173">
        <f>ROUND(E109*J109,2)</f>
        <v>0</v>
      </c>
      <c r="L109" s="173">
        <v>21</v>
      </c>
      <c r="M109" s="173">
        <f>G109*(1+L109/100)</f>
        <v>0</v>
      </c>
      <c r="N109" s="173">
        <v>6.7000000000000004E-2</v>
      </c>
      <c r="O109" s="173">
        <f>ROUND(E109*N109,2)</f>
        <v>0.34</v>
      </c>
      <c r="P109" s="173">
        <v>0</v>
      </c>
      <c r="Q109" s="173">
        <f>ROUND(E109*P109,2)</f>
        <v>0</v>
      </c>
      <c r="R109" s="173" t="s">
        <v>228</v>
      </c>
      <c r="S109" s="173" t="s">
        <v>154</v>
      </c>
      <c r="T109" s="174" t="s">
        <v>155</v>
      </c>
      <c r="U109" s="156">
        <v>0</v>
      </c>
      <c r="V109" s="156">
        <f>ROUND(E109*U109,2)</f>
        <v>0</v>
      </c>
      <c r="W109" s="156"/>
      <c r="X109" s="156" t="s">
        <v>229</v>
      </c>
      <c r="Y109" s="147"/>
      <c r="Z109" s="147"/>
      <c r="AA109" s="147"/>
      <c r="AB109" s="147"/>
      <c r="AC109" s="147"/>
      <c r="AD109" s="147"/>
      <c r="AE109" s="147"/>
      <c r="AF109" s="147"/>
      <c r="AG109" s="147" t="s">
        <v>230</v>
      </c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</row>
    <row r="110" spans="1:60" outlineLevel="1" x14ac:dyDescent="0.2">
      <c r="A110" s="154"/>
      <c r="B110" s="155"/>
      <c r="C110" s="179" t="s">
        <v>402</v>
      </c>
      <c r="D110" s="157"/>
      <c r="E110" s="158">
        <v>2</v>
      </c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  <c r="P110" s="156"/>
      <c r="Q110" s="156"/>
      <c r="R110" s="156"/>
      <c r="S110" s="156"/>
      <c r="T110" s="156"/>
      <c r="U110" s="156"/>
      <c r="V110" s="156"/>
      <c r="W110" s="156"/>
      <c r="X110" s="156"/>
      <c r="Y110" s="147"/>
      <c r="Z110" s="147"/>
      <c r="AA110" s="147"/>
      <c r="AB110" s="147"/>
      <c r="AC110" s="147"/>
      <c r="AD110" s="147"/>
      <c r="AE110" s="147"/>
      <c r="AF110" s="147"/>
      <c r="AG110" s="147" t="s">
        <v>159</v>
      </c>
      <c r="AH110" s="147">
        <v>0</v>
      </c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</row>
    <row r="111" spans="1:60" outlineLevel="1" x14ac:dyDescent="0.2">
      <c r="A111" s="154"/>
      <c r="B111" s="155"/>
      <c r="C111" s="179" t="s">
        <v>436</v>
      </c>
      <c r="D111" s="157"/>
      <c r="E111" s="158">
        <v>2</v>
      </c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  <c r="U111" s="156"/>
      <c r="V111" s="156"/>
      <c r="W111" s="156"/>
      <c r="X111" s="156"/>
      <c r="Y111" s="147"/>
      <c r="Z111" s="147"/>
      <c r="AA111" s="147"/>
      <c r="AB111" s="147"/>
      <c r="AC111" s="147"/>
      <c r="AD111" s="147"/>
      <c r="AE111" s="147"/>
      <c r="AF111" s="147"/>
      <c r="AG111" s="147" t="s">
        <v>159</v>
      </c>
      <c r="AH111" s="147">
        <v>0</v>
      </c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  <row r="112" spans="1:60" outlineLevel="1" x14ac:dyDescent="0.2">
      <c r="A112" s="154"/>
      <c r="B112" s="155"/>
      <c r="C112" s="179" t="s">
        <v>437</v>
      </c>
      <c r="D112" s="157"/>
      <c r="E112" s="158">
        <v>1</v>
      </c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6"/>
      <c r="R112" s="156"/>
      <c r="S112" s="156"/>
      <c r="T112" s="156"/>
      <c r="U112" s="156"/>
      <c r="V112" s="156"/>
      <c r="W112" s="156"/>
      <c r="X112" s="156"/>
      <c r="Y112" s="147"/>
      <c r="Z112" s="147"/>
      <c r="AA112" s="147"/>
      <c r="AB112" s="147"/>
      <c r="AC112" s="147"/>
      <c r="AD112" s="147"/>
      <c r="AE112" s="147"/>
      <c r="AF112" s="147"/>
      <c r="AG112" s="147" t="s">
        <v>159</v>
      </c>
      <c r="AH112" s="147">
        <v>0</v>
      </c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  <c r="BB112" s="147"/>
      <c r="BC112" s="147"/>
      <c r="BD112" s="147"/>
      <c r="BE112" s="147"/>
      <c r="BF112" s="147"/>
      <c r="BG112" s="147"/>
      <c r="BH112" s="147"/>
    </row>
    <row r="113" spans="1:60" x14ac:dyDescent="0.2">
      <c r="A113" s="162" t="s">
        <v>148</v>
      </c>
      <c r="B113" s="163" t="s">
        <v>103</v>
      </c>
      <c r="C113" s="177" t="s">
        <v>104</v>
      </c>
      <c r="D113" s="164"/>
      <c r="E113" s="165"/>
      <c r="F113" s="166"/>
      <c r="G113" s="166">
        <f>SUMIF(AG114:AG118,"&lt;&gt;NOR",G114:G118)</f>
        <v>0</v>
      </c>
      <c r="H113" s="166"/>
      <c r="I113" s="166">
        <f>SUM(I114:I118)</f>
        <v>0</v>
      </c>
      <c r="J113" s="166"/>
      <c r="K113" s="166">
        <f>SUM(K114:K118)</f>
        <v>0</v>
      </c>
      <c r="L113" s="166"/>
      <c r="M113" s="166">
        <f>SUM(M114:M118)</f>
        <v>0</v>
      </c>
      <c r="N113" s="166"/>
      <c r="O113" s="166">
        <f>SUM(O114:O118)</f>
        <v>0</v>
      </c>
      <c r="P113" s="166"/>
      <c r="Q113" s="166">
        <f>SUM(Q114:Q118)</f>
        <v>0</v>
      </c>
      <c r="R113" s="166"/>
      <c r="S113" s="166"/>
      <c r="T113" s="167"/>
      <c r="U113" s="161"/>
      <c r="V113" s="161">
        <f>SUM(V114:V118)</f>
        <v>390.64</v>
      </c>
      <c r="W113" s="161"/>
      <c r="X113" s="161"/>
      <c r="AG113" t="s">
        <v>149</v>
      </c>
    </row>
    <row r="114" spans="1:60" outlineLevel="1" x14ac:dyDescent="0.2">
      <c r="A114" s="168">
        <v>26</v>
      </c>
      <c r="B114" s="169" t="s">
        <v>440</v>
      </c>
      <c r="C114" s="178" t="s">
        <v>441</v>
      </c>
      <c r="D114" s="170" t="s">
        <v>227</v>
      </c>
      <c r="E114" s="171">
        <v>1001.64018</v>
      </c>
      <c r="F114" s="172"/>
      <c r="G114" s="173">
        <f>ROUND(E114*F114,2)</f>
        <v>0</v>
      </c>
      <c r="H114" s="172"/>
      <c r="I114" s="173">
        <f>ROUND(E114*H114,2)</f>
        <v>0</v>
      </c>
      <c r="J114" s="172"/>
      <c r="K114" s="173">
        <f>ROUND(E114*J114,2)</f>
        <v>0</v>
      </c>
      <c r="L114" s="173">
        <v>21</v>
      </c>
      <c r="M114" s="173">
        <f>G114*(1+L114/100)</f>
        <v>0</v>
      </c>
      <c r="N114" s="173">
        <v>0</v>
      </c>
      <c r="O114" s="173">
        <f>ROUND(E114*N114,2)</f>
        <v>0</v>
      </c>
      <c r="P114" s="173">
        <v>0</v>
      </c>
      <c r="Q114" s="173">
        <f>ROUND(E114*P114,2)</f>
        <v>0</v>
      </c>
      <c r="R114" s="173" t="s">
        <v>153</v>
      </c>
      <c r="S114" s="173" t="s">
        <v>154</v>
      </c>
      <c r="T114" s="174" t="s">
        <v>155</v>
      </c>
      <c r="U114" s="156">
        <v>0.39</v>
      </c>
      <c r="V114" s="156">
        <f>ROUND(E114*U114,2)</f>
        <v>390.64</v>
      </c>
      <c r="W114" s="156"/>
      <c r="X114" s="156" t="s">
        <v>306</v>
      </c>
      <c r="Y114" s="147"/>
      <c r="Z114" s="147"/>
      <c r="AA114" s="147"/>
      <c r="AB114" s="147"/>
      <c r="AC114" s="147"/>
      <c r="AD114" s="147"/>
      <c r="AE114" s="147"/>
      <c r="AF114" s="147"/>
      <c r="AG114" s="147" t="s">
        <v>307</v>
      </c>
      <c r="AH114" s="147"/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  <c r="BB114" s="147"/>
      <c r="BC114" s="147"/>
      <c r="BD114" s="147"/>
      <c r="BE114" s="147"/>
      <c r="BF114" s="147"/>
      <c r="BG114" s="147"/>
      <c r="BH114" s="147"/>
    </row>
    <row r="115" spans="1:60" outlineLevel="1" x14ac:dyDescent="0.2">
      <c r="A115" s="154"/>
      <c r="B115" s="155"/>
      <c r="C115" s="253" t="s">
        <v>308</v>
      </c>
      <c r="D115" s="254"/>
      <c r="E115" s="254"/>
      <c r="F115" s="254"/>
      <c r="G115" s="254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  <c r="S115" s="156"/>
      <c r="T115" s="156"/>
      <c r="U115" s="156"/>
      <c r="V115" s="156"/>
      <c r="W115" s="156"/>
      <c r="X115" s="156"/>
      <c r="Y115" s="147"/>
      <c r="Z115" s="147"/>
      <c r="AA115" s="147"/>
      <c r="AB115" s="147"/>
      <c r="AC115" s="147"/>
      <c r="AD115" s="147"/>
      <c r="AE115" s="147"/>
      <c r="AF115" s="147"/>
      <c r="AG115" s="147" t="s">
        <v>175</v>
      </c>
      <c r="AH115" s="147"/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</row>
    <row r="116" spans="1:60" outlineLevel="1" x14ac:dyDescent="0.2">
      <c r="A116" s="154"/>
      <c r="B116" s="155"/>
      <c r="C116" s="179" t="s">
        <v>309</v>
      </c>
      <c r="D116" s="157"/>
      <c r="E116" s="158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/>
      <c r="T116" s="156"/>
      <c r="U116" s="156"/>
      <c r="V116" s="156"/>
      <c r="W116" s="156"/>
      <c r="X116" s="156"/>
      <c r="Y116" s="147"/>
      <c r="Z116" s="147"/>
      <c r="AA116" s="147"/>
      <c r="AB116" s="147"/>
      <c r="AC116" s="147"/>
      <c r="AD116" s="147"/>
      <c r="AE116" s="147"/>
      <c r="AF116" s="147"/>
      <c r="AG116" s="147" t="s">
        <v>159</v>
      </c>
      <c r="AH116" s="147">
        <v>0</v>
      </c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  <c r="BB116" s="147"/>
      <c r="BC116" s="147"/>
      <c r="BD116" s="147"/>
      <c r="BE116" s="147"/>
      <c r="BF116" s="147"/>
      <c r="BG116" s="147"/>
      <c r="BH116" s="147"/>
    </row>
    <row r="117" spans="1:60" outlineLevel="1" x14ac:dyDescent="0.2">
      <c r="A117" s="154"/>
      <c r="B117" s="155"/>
      <c r="C117" s="179" t="s">
        <v>442</v>
      </c>
      <c r="D117" s="157"/>
      <c r="E117" s="158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156"/>
      <c r="R117" s="156"/>
      <c r="S117" s="156"/>
      <c r="T117" s="156"/>
      <c r="U117" s="156"/>
      <c r="V117" s="156"/>
      <c r="W117" s="156"/>
      <c r="X117" s="156"/>
      <c r="Y117" s="147"/>
      <c r="Z117" s="147"/>
      <c r="AA117" s="147"/>
      <c r="AB117" s="147"/>
      <c r="AC117" s="147"/>
      <c r="AD117" s="147"/>
      <c r="AE117" s="147"/>
      <c r="AF117" s="147"/>
      <c r="AG117" s="147" t="s">
        <v>159</v>
      </c>
      <c r="AH117" s="147">
        <v>0</v>
      </c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  <c r="BB117" s="147"/>
      <c r="BC117" s="147"/>
      <c r="BD117" s="147"/>
      <c r="BE117" s="147"/>
      <c r="BF117" s="147"/>
      <c r="BG117" s="147"/>
      <c r="BH117" s="147"/>
    </row>
    <row r="118" spans="1:60" outlineLevel="1" x14ac:dyDescent="0.2">
      <c r="A118" s="154"/>
      <c r="B118" s="155"/>
      <c r="C118" s="179" t="s">
        <v>443</v>
      </c>
      <c r="D118" s="157"/>
      <c r="E118" s="158">
        <v>1001.64018</v>
      </c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  <c r="Q118" s="156"/>
      <c r="R118" s="156"/>
      <c r="S118" s="156"/>
      <c r="T118" s="156"/>
      <c r="U118" s="156"/>
      <c r="V118" s="156"/>
      <c r="W118" s="156"/>
      <c r="X118" s="156"/>
      <c r="Y118" s="147"/>
      <c r="Z118" s="147"/>
      <c r="AA118" s="147"/>
      <c r="AB118" s="147"/>
      <c r="AC118" s="147"/>
      <c r="AD118" s="147"/>
      <c r="AE118" s="147"/>
      <c r="AF118" s="147"/>
      <c r="AG118" s="147" t="s">
        <v>159</v>
      </c>
      <c r="AH118" s="147">
        <v>0</v>
      </c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  <c r="BB118" s="147"/>
      <c r="BC118" s="147"/>
      <c r="BD118" s="147"/>
      <c r="BE118" s="147"/>
      <c r="BF118" s="147"/>
      <c r="BG118" s="147"/>
      <c r="BH118" s="147"/>
    </row>
    <row r="119" spans="1:60" x14ac:dyDescent="0.2">
      <c r="A119" s="162" t="s">
        <v>148</v>
      </c>
      <c r="B119" s="163" t="s">
        <v>117</v>
      </c>
      <c r="C119" s="177" t="s">
        <v>118</v>
      </c>
      <c r="D119" s="164"/>
      <c r="E119" s="165"/>
      <c r="F119" s="166"/>
      <c r="G119" s="166">
        <f>SUMIF(AG120:AG136,"&lt;&gt;NOR",G120:G136)</f>
        <v>0</v>
      </c>
      <c r="H119" s="166"/>
      <c r="I119" s="166">
        <f>SUM(I120:I136)</f>
        <v>0</v>
      </c>
      <c r="J119" s="166"/>
      <c r="K119" s="166">
        <f>SUM(K120:K136)</f>
        <v>0</v>
      </c>
      <c r="L119" s="166"/>
      <c r="M119" s="166">
        <f>SUM(M120:M136)</f>
        <v>0</v>
      </c>
      <c r="N119" s="166"/>
      <c r="O119" s="166">
        <f>SUM(O120:O136)</f>
        <v>0</v>
      </c>
      <c r="P119" s="166"/>
      <c r="Q119" s="166">
        <f>SUM(Q120:Q136)</f>
        <v>0</v>
      </c>
      <c r="R119" s="166"/>
      <c r="S119" s="166"/>
      <c r="T119" s="167"/>
      <c r="U119" s="161"/>
      <c r="V119" s="161">
        <f>SUM(V120:V136)</f>
        <v>10.52</v>
      </c>
      <c r="W119" s="161"/>
      <c r="X119" s="161"/>
      <c r="AG119" t="s">
        <v>149</v>
      </c>
    </row>
    <row r="120" spans="1:60" outlineLevel="1" x14ac:dyDescent="0.2">
      <c r="A120" s="168">
        <v>27</v>
      </c>
      <c r="B120" s="169" t="s">
        <v>326</v>
      </c>
      <c r="C120" s="178" t="s">
        <v>327</v>
      </c>
      <c r="D120" s="170" t="s">
        <v>227</v>
      </c>
      <c r="E120" s="171">
        <v>7.35</v>
      </c>
      <c r="F120" s="172"/>
      <c r="G120" s="173">
        <f>ROUND(E120*F120,2)</f>
        <v>0</v>
      </c>
      <c r="H120" s="172"/>
      <c r="I120" s="173">
        <f>ROUND(E120*H120,2)</f>
        <v>0</v>
      </c>
      <c r="J120" s="172"/>
      <c r="K120" s="173">
        <f>ROUND(E120*J120,2)</f>
        <v>0</v>
      </c>
      <c r="L120" s="173">
        <v>21</v>
      </c>
      <c r="M120" s="173">
        <f>G120*(1+L120/100)</f>
        <v>0</v>
      </c>
      <c r="N120" s="173">
        <v>0</v>
      </c>
      <c r="O120" s="173">
        <f>ROUND(E120*N120,2)</f>
        <v>0</v>
      </c>
      <c r="P120" s="173">
        <v>0</v>
      </c>
      <c r="Q120" s="173">
        <f>ROUND(E120*P120,2)</f>
        <v>0</v>
      </c>
      <c r="R120" s="173" t="s">
        <v>314</v>
      </c>
      <c r="S120" s="173" t="s">
        <v>154</v>
      </c>
      <c r="T120" s="174" t="s">
        <v>155</v>
      </c>
      <c r="U120" s="156">
        <v>0.49</v>
      </c>
      <c r="V120" s="156">
        <f>ROUND(E120*U120,2)</f>
        <v>3.6</v>
      </c>
      <c r="W120" s="156"/>
      <c r="X120" s="156" t="s">
        <v>328</v>
      </c>
      <c r="Y120" s="147"/>
      <c r="Z120" s="147"/>
      <c r="AA120" s="147"/>
      <c r="AB120" s="147"/>
      <c r="AC120" s="147"/>
      <c r="AD120" s="147"/>
      <c r="AE120" s="147"/>
      <c r="AF120" s="147"/>
      <c r="AG120" s="147" t="s">
        <v>329</v>
      </c>
      <c r="AH120" s="147"/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7"/>
      <c r="BF120" s="147"/>
      <c r="BG120" s="147"/>
      <c r="BH120" s="147"/>
    </row>
    <row r="121" spans="1:60" outlineLevel="1" x14ac:dyDescent="0.2">
      <c r="A121" s="154"/>
      <c r="B121" s="155"/>
      <c r="C121" s="262" t="s">
        <v>330</v>
      </c>
      <c r="D121" s="263"/>
      <c r="E121" s="263"/>
      <c r="F121" s="263"/>
      <c r="G121" s="263"/>
      <c r="H121" s="156"/>
      <c r="I121" s="156"/>
      <c r="J121" s="156"/>
      <c r="K121" s="156"/>
      <c r="L121" s="156"/>
      <c r="M121" s="156"/>
      <c r="N121" s="156"/>
      <c r="O121" s="156"/>
      <c r="P121" s="156"/>
      <c r="Q121" s="156"/>
      <c r="R121" s="156"/>
      <c r="S121" s="156"/>
      <c r="T121" s="156"/>
      <c r="U121" s="156"/>
      <c r="V121" s="156"/>
      <c r="W121" s="156"/>
      <c r="X121" s="156"/>
      <c r="Y121" s="147"/>
      <c r="Z121" s="147"/>
      <c r="AA121" s="147"/>
      <c r="AB121" s="147"/>
      <c r="AC121" s="147"/>
      <c r="AD121" s="147"/>
      <c r="AE121" s="147"/>
      <c r="AF121" s="147"/>
      <c r="AG121" s="147" t="s">
        <v>331</v>
      </c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  <c r="BB121" s="147"/>
      <c r="BC121" s="147"/>
      <c r="BD121" s="147"/>
      <c r="BE121" s="147"/>
      <c r="BF121" s="147"/>
      <c r="BG121" s="147"/>
      <c r="BH121" s="147"/>
    </row>
    <row r="122" spans="1:60" outlineLevel="1" x14ac:dyDescent="0.2">
      <c r="A122" s="154"/>
      <c r="B122" s="155"/>
      <c r="C122" s="179" t="s">
        <v>332</v>
      </c>
      <c r="D122" s="157"/>
      <c r="E122" s="158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  <c r="R122" s="156"/>
      <c r="S122" s="156"/>
      <c r="T122" s="156"/>
      <c r="U122" s="156"/>
      <c r="V122" s="156"/>
      <c r="W122" s="156"/>
      <c r="X122" s="156"/>
      <c r="Y122" s="147"/>
      <c r="Z122" s="147"/>
      <c r="AA122" s="147"/>
      <c r="AB122" s="147"/>
      <c r="AC122" s="147"/>
      <c r="AD122" s="147"/>
      <c r="AE122" s="147"/>
      <c r="AF122" s="147"/>
      <c r="AG122" s="147" t="s">
        <v>159</v>
      </c>
      <c r="AH122" s="147">
        <v>0</v>
      </c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  <c r="BB122" s="147"/>
      <c r="BC122" s="147"/>
      <c r="BD122" s="147"/>
      <c r="BE122" s="147"/>
      <c r="BF122" s="147"/>
      <c r="BG122" s="147"/>
      <c r="BH122" s="147"/>
    </row>
    <row r="123" spans="1:60" outlineLevel="1" x14ac:dyDescent="0.2">
      <c r="A123" s="154"/>
      <c r="B123" s="155"/>
      <c r="C123" s="179" t="s">
        <v>444</v>
      </c>
      <c r="D123" s="157"/>
      <c r="E123" s="158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6"/>
      <c r="Q123" s="156"/>
      <c r="R123" s="156"/>
      <c r="S123" s="156"/>
      <c r="T123" s="156"/>
      <c r="U123" s="156"/>
      <c r="V123" s="156"/>
      <c r="W123" s="156"/>
      <c r="X123" s="156"/>
      <c r="Y123" s="147"/>
      <c r="Z123" s="147"/>
      <c r="AA123" s="147"/>
      <c r="AB123" s="147"/>
      <c r="AC123" s="147"/>
      <c r="AD123" s="147"/>
      <c r="AE123" s="147"/>
      <c r="AF123" s="147"/>
      <c r="AG123" s="147" t="s">
        <v>159</v>
      </c>
      <c r="AH123" s="147">
        <v>0</v>
      </c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  <c r="BB123" s="147"/>
      <c r="BC123" s="147"/>
      <c r="BD123" s="147"/>
      <c r="BE123" s="147"/>
      <c r="BF123" s="147"/>
      <c r="BG123" s="147"/>
      <c r="BH123" s="147"/>
    </row>
    <row r="124" spans="1:60" outlineLevel="1" x14ac:dyDescent="0.2">
      <c r="A124" s="154"/>
      <c r="B124" s="155"/>
      <c r="C124" s="179" t="s">
        <v>445</v>
      </c>
      <c r="D124" s="157"/>
      <c r="E124" s="158">
        <v>7.35</v>
      </c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  <c r="Q124" s="156"/>
      <c r="R124" s="156"/>
      <c r="S124" s="156"/>
      <c r="T124" s="156"/>
      <c r="U124" s="156"/>
      <c r="V124" s="156"/>
      <c r="W124" s="156"/>
      <c r="X124" s="156"/>
      <c r="Y124" s="147"/>
      <c r="Z124" s="147"/>
      <c r="AA124" s="147"/>
      <c r="AB124" s="147"/>
      <c r="AC124" s="147"/>
      <c r="AD124" s="147"/>
      <c r="AE124" s="147"/>
      <c r="AF124" s="147"/>
      <c r="AG124" s="147" t="s">
        <v>159</v>
      </c>
      <c r="AH124" s="147">
        <v>0</v>
      </c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  <c r="BB124" s="147"/>
      <c r="BC124" s="147"/>
      <c r="BD124" s="147"/>
      <c r="BE124" s="147"/>
      <c r="BF124" s="147"/>
      <c r="BG124" s="147"/>
      <c r="BH124" s="147"/>
    </row>
    <row r="125" spans="1:60" outlineLevel="1" x14ac:dyDescent="0.2">
      <c r="A125" s="168">
        <v>28</v>
      </c>
      <c r="B125" s="169" t="s">
        <v>335</v>
      </c>
      <c r="C125" s="178" t="s">
        <v>336</v>
      </c>
      <c r="D125" s="170" t="s">
        <v>227</v>
      </c>
      <c r="E125" s="171">
        <v>102.9</v>
      </c>
      <c r="F125" s="172"/>
      <c r="G125" s="173">
        <f>ROUND(E125*F125,2)</f>
        <v>0</v>
      </c>
      <c r="H125" s="172"/>
      <c r="I125" s="173">
        <f>ROUND(E125*H125,2)</f>
        <v>0</v>
      </c>
      <c r="J125" s="172"/>
      <c r="K125" s="173">
        <f>ROUND(E125*J125,2)</f>
        <v>0</v>
      </c>
      <c r="L125" s="173">
        <v>21</v>
      </c>
      <c r="M125" s="173">
        <f>G125*(1+L125/100)</f>
        <v>0</v>
      </c>
      <c r="N125" s="173">
        <v>0</v>
      </c>
      <c r="O125" s="173">
        <f>ROUND(E125*N125,2)</f>
        <v>0</v>
      </c>
      <c r="P125" s="173">
        <v>0</v>
      </c>
      <c r="Q125" s="173">
        <f>ROUND(E125*P125,2)</f>
        <v>0</v>
      </c>
      <c r="R125" s="173" t="s">
        <v>314</v>
      </c>
      <c r="S125" s="173" t="s">
        <v>154</v>
      </c>
      <c r="T125" s="174" t="s">
        <v>155</v>
      </c>
      <c r="U125" s="156">
        <v>0</v>
      </c>
      <c r="V125" s="156">
        <f>ROUND(E125*U125,2)</f>
        <v>0</v>
      </c>
      <c r="W125" s="156"/>
      <c r="X125" s="156" t="s">
        <v>328</v>
      </c>
      <c r="Y125" s="147"/>
      <c r="Z125" s="147"/>
      <c r="AA125" s="147"/>
      <c r="AB125" s="147"/>
      <c r="AC125" s="147"/>
      <c r="AD125" s="147"/>
      <c r="AE125" s="147"/>
      <c r="AF125" s="147"/>
      <c r="AG125" s="147" t="s">
        <v>329</v>
      </c>
      <c r="AH125" s="147"/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  <c r="BB125" s="147"/>
      <c r="BC125" s="147"/>
      <c r="BD125" s="147"/>
      <c r="BE125" s="147"/>
      <c r="BF125" s="147"/>
      <c r="BG125" s="147"/>
      <c r="BH125" s="147"/>
    </row>
    <row r="126" spans="1:60" outlineLevel="1" x14ac:dyDescent="0.2">
      <c r="A126" s="154"/>
      <c r="B126" s="155"/>
      <c r="C126" s="179" t="s">
        <v>332</v>
      </c>
      <c r="D126" s="157"/>
      <c r="E126" s="158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6"/>
      <c r="Q126" s="156"/>
      <c r="R126" s="156"/>
      <c r="S126" s="156"/>
      <c r="T126" s="156"/>
      <c r="U126" s="156"/>
      <c r="V126" s="156"/>
      <c r="W126" s="156"/>
      <c r="X126" s="156"/>
      <c r="Y126" s="147"/>
      <c r="Z126" s="147"/>
      <c r="AA126" s="147"/>
      <c r="AB126" s="147"/>
      <c r="AC126" s="147"/>
      <c r="AD126" s="147"/>
      <c r="AE126" s="147"/>
      <c r="AF126" s="147"/>
      <c r="AG126" s="147" t="s">
        <v>159</v>
      </c>
      <c r="AH126" s="147">
        <v>0</v>
      </c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  <c r="BB126" s="147"/>
      <c r="BC126" s="147"/>
      <c r="BD126" s="147"/>
      <c r="BE126" s="147"/>
      <c r="BF126" s="147"/>
      <c r="BG126" s="147"/>
      <c r="BH126" s="147"/>
    </row>
    <row r="127" spans="1:60" outlineLevel="1" x14ac:dyDescent="0.2">
      <c r="A127" s="154"/>
      <c r="B127" s="155"/>
      <c r="C127" s="179" t="s">
        <v>444</v>
      </c>
      <c r="D127" s="157"/>
      <c r="E127" s="158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47"/>
      <c r="Z127" s="147"/>
      <c r="AA127" s="147"/>
      <c r="AB127" s="147"/>
      <c r="AC127" s="147"/>
      <c r="AD127" s="147"/>
      <c r="AE127" s="147"/>
      <c r="AF127" s="147"/>
      <c r="AG127" s="147" t="s">
        <v>159</v>
      </c>
      <c r="AH127" s="147">
        <v>0</v>
      </c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47"/>
      <c r="BE127" s="147"/>
      <c r="BF127" s="147"/>
      <c r="BG127" s="147"/>
      <c r="BH127" s="147"/>
    </row>
    <row r="128" spans="1:60" outlineLevel="1" x14ac:dyDescent="0.2">
      <c r="A128" s="154"/>
      <c r="B128" s="155"/>
      <c r="C128" s="179" t="s">
        <v>446</v>
      </c>
      <c r="D128" s="157"/>
      <c r="E128" s="158">
        <v>102.9</v>
      </c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  <c r="P128" s="156"/>
      <c r="Q128" s="156"/>
      <c r="R128" s="156"/>
      <c r="S128" s="156"/>
      <c r="T128" s="156"/>
      <c r="U128" s="156"/>
      <c r="V128" s="156"/>
      <c r="W128" s="156"/>
      <c r="X128" s="156"/>
      <c r="Y128" s="147"/>
      <c r="Z128" s="147"/>
      <c r="AA128" s="147"/>
      <c r="AB128" s="147"/>
      <c r="AC128" s="147"/>
      <c r="AD128" s="147"/>
      <c r="AE128" s="147"/>
      <c r="AF128" s="147"/>
      <c r="AG128" s="147" t="s">
        <v>159</v>
      </c>
      <c r="AH128" s="147">
        <v>0</v>
      </c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  <c r="BB128" s="147"/>
      <c r="BC128" s="147"/>
      <c r="BD128" s="147"/>
      <c r="BE128" s="147"/>
      <c r="BF128" s="147"/>
      <c r="BG128" s="147"/>
      <c r="BH128" s="147"/>
    </row>
    <row r="129" spans="1:60" outlineLevel="1" x14ac:dyDescent="0.2">
      <c r="A129" s="168">
        <v>29</v>
      </c>
      <c r="B129" s="169" t="s">
        <v>447</v>
      </c>
      <c r="C129" s="178" t="s">
        <v>448</v>
      </c>
      <c r="D129" s="170" t="s">
        <v>227</v>
      </c>
      <c r="E129" s="171">
        <v>7.35</v>
      </c>
      <c r="F129" s="172"/>
      <c r="G129" s="173">
        <f>ROUND(E129*F129,2)</f>
        <v>0</v>
      </c>
      <c r="H129" s="172"/>
      <c r="I129" s="173">
        <f>ROUND(E129*H129,2)</f>
        <v>0</v>
      </c>
      <c r="J129" s="172"/>
      <c r="K129" s="173">
        <f>ROUND(E129*J129,2)</f>
        <v>0</v>
      </c>
      <c r="L129" s="173">
        <v>21</v>
      </c>
      <c r="M129" s="173">
        <f>G129*(1+L129/100)</f>
        <v>0</v>
      </c>
      <c r="N129" s="173">
        <v>0</v>
      </c>
      <c r="O129" s="173">
        <f>ROUND(E129*N129,2)</f>
        <v>0</v>
      </c>
      <c r="P129" s="173">
        <v>0</v>
      </c>
      <c r="Q129" s="173">
        <f>ROUND(E129*P129,2)</f>
        <v>0</v>
      </c>
      <c r="R129" s="173" t="s">
        <v>314</v>
      </c>
      <c r="S129" s="173" t="s">
        <v>154</v>
      </c>
      <c r="T129" s="174" t="s">
        <v>155</v>
      </c>
      <c r="U129" s="156">
        <v>0.94199999999999995</v>
      </c>
      <c r="V129" s="156">
        <f>ROUND(E129*U129,2)</f>
        <v>6.92</v>
      </c>
      <c r="W129" s="156"/>
      <c r="X129" s="156" t="s">
        <v>328</v>
      </c>
      <c r="Y129" s="147"/>
      <c r="Z129" s="147"/>
      <c r="AA129" s="147"/>
      <c r="AB129" s="147"/>
      <c r="AC129" s="147"/>
      <c r="AD129" s="147"/>
      <c r="AE129" s="147"/>
      <c r="AF129" s="147"/>
      <c r="AG129" s="147" t="s">
        <v>329</v>
      </c>
      <c r="AH129" s="147"/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  <c r="BB129" s="147"/>
      <c r="BC129" s="147"/>
      <c r="BD129" s="147"/>
      <c r="BE129" s="147"/>
      <c r="BF129" s="147"/>
      <c r="BG129" s="147"/>
      <c r="BH129" s="147"/>
    </row>
    <row r="130" spans="1:60" outlineLevel="1" x14ac:dyDescent="0.2">
      <c r="A130" s="154"/>
      <c r="B130" s="155"/>
      <c r="C130" s="179" t="s">
        <v>332</v>
      </c>
      <c r="D130" s="157"/>
      <c r="E130" s="158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6"/>
      <c r="Q130" s="156"/>
      <c r="R130" s="156"/>
      <c r="S130" s="156"/>
      <c r="T130" s="156"/>
      <c r="U130" s="156"/>
      <c r="V130" s="156"/>
      <c r="W130" s="156"/>
      <c r="X130" s="156"/>
      <c r="Y130" s="147"/>
      <c r="Z130" s="147"/>
      <c r="AA130" s="147"/>
      <c r="AB130" s="147"/>
      <c r="AC130" s="147"/>
      <c r="AD130" s="147"/>
      <c r="AE130" s="147"/>
      <c r="AF130" s="147"/>
      <c r="AG130" s="147" t="s">
        <v>159</v>
      </c>
      <c r="AH130" s="147">
        <v>0</v>
      </c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147"/>
      <c r="BD130" s="147"/>
      <c r="BE130" s="147"/>
      <c r="BF130" s="147"/>
      <c r="BG130" s="147"/>
      <c r="BH130" s="147"/>
    </row>
    <row r="131" spans="1:60" outlineLevel="1" x14ac:dyDescent="0.2">
      <c r="A131" s="154"/>
      <c r="B131" s="155"/>
      <c r="C131" s="179" t="s">
        <v>444</v>
      </c>
      <c r="D131" s="157"/>
      <c r="E131" s="158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  <c r="Q131" s="156"/>
      <c r="R131" s="156"/>
      <c r="S131" s="156"/>
      <c r="T131" s="156"/>
      <c r="U131" s="156"/>
      <c r="V131" s="156"/>
      <c r="W131" s="156"/>
      <c r="X131" s="156"/>
      <c r="Y131" s="147"/>
      <c r="Z131" s="147"/>
      <c r="AA131" s="147"/>
      <c r="AB131" s="147"/>
      <c r="AC131" s="147"/>
      <c r="AD131" s="147"/>
      <c r="AE131" s="147"/>
      <c r="AF131" s="147"/>
      <c r="AG131" s="147" t="s">
        <v>159</v>
      </c>
      <c r="AH131" s="147">
        <v>0</v>
      </c>
      <c r="AI131" s="147"/>
      <c r="AJ131" s="147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  <row r="132" spans="1:60" outlineLevel="1" x14ac:dyDescent="0.2">
      <c r="A132" s="154"/>
      <c r="B132" s="155"/>
      <c r="C132" s="179" t="s">
        <v>445</v>
      </c>
      <c r="D132" s="157"/>
      <c r="E132" s="158">
        <v>7.35</v>
      </c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  <c r="Q132" s="156"/>
      <c r="R132" s="156"/>
      <c r="S132" s="156"/>
      <c r="T132" s="156"/>
      <c r="U132" s="156"/>
      <c r="V132" s="156"/>
      <c r="W132" s="156"/>
      <c r="X132" s="156"/>
      <c r="Y132" s="147"/>
      <c r="Z132" s="147"/>
      <c r="AA132" s="147"/>
      <c r="AB132" s="147"/>
      <c r="AC132" s="147"/>
      <c r="AD132" s="147"/>
      <c r="AE132" s="147"/>
      <c r="AF132" s="147"/>
      <c r="AG132" s="147" t="s">
        <v>159</v>
      </c>
      <c r="AH132" s="147">
        <v>0</v>
      </c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  <c r="AY132" s="147"/>
      <c r="AZ132" s="147"/>
      <c r="BA132" s="147"/>
      <c r="BB132" s="147"/>
      <c r="BC132" s="147"/>
      <c r="BD132" s="147"/>
      <c r="BE132" s="147"/>
      <c r="BF132" s="147"/>
      <c r="BG132" s="147"/>
      <c r="BH132" s="147"/>
    </row>
    <row r="133" spans="1:60" outlineLevel="1" x14ac:dyDescent="0.2">
      <c r="A133" s="168">
        <v>30</v>
      </c>
      <c r="B133" s="169" t="s">
        <v>312</v>
      </c>
      <c r="C133" s="178" t="s">
        <v>313</v>
      </c>
      <c r="D133" s="170" t="s">
        <v>227</v>
      </c>
      <c r="E133" s="171">
        <v>7.35</v>
      </c>
      <c r="F133" s="172"/>
      <c r="G133" s="173">
        <f>ROUND(E133*F133,2)</f>
        <v>0</v>
      </c>
      <c r="H133" s="172"/>
      <c r="I133" s="173">
        <f>ROUND(E133*H133,2)</f>
        <v>0</v>
      </c>
      <c r="J133" s="172"/>
      <c r="K133" s="173">
        <f>ROUND(E133*J133,2)</f>
        <v>0</v>
      </c>
      <c r="L133" s="173">
        <v>21</v>
      </c>
      <c r="M133" s="173">
        <f>G133*(1+L133/100)</f>
        <v>0</v>
      </c>
      <c r="N133" s="173">
        <v>0</v>
      </c>
      <c r="O133" s="173">
        <f>ROUND(E133*N133,2)</f>
        <v>0</v>
      </c>
      <c r="P133" s="173">
        <v>0</v>
      </c>
      <c r="Q133" s="173">
        <f>ROUND(E133*P133,2)</f>
        <v>0</v>
      </c>
      <c r="R133" s="173" t="s">
        <v>314</v>
      </c>
      <c r="S133" s="173" t="s">
        <v>154</v>
      </c>
      <c r="T133" s="174" t="s">
        <v>315</v>
      </c>
      <c r="U133" s="156">
        <v>0</v>
      </c>
      <c r="V133" s="156">
        <f>ROUND(E133*U133,2)</f>
        <v>0</v>
      </c>
      <c r="W133" s="156"/>
      <c r="X133" s="156" t="s">
        <v>328</v>
      </c>
      <c r="Y133" s="147"/>
      <c r="Z133" s="147"/>
      <c r="AA133" s="147"/>
      <c r="AB133" s="147"/>
      <c r="AC133" s="147"/>
      <c r="AD133" s="147"/>
      <c r="AE133" s="147"/>
      <c r="AF133" s="147"/>
      <c r="AG133" s="147" t="s">
        <v>329</v>
      </c>
      <c r="AH133" s="147"/>
      <c r="AI133" s="147"/>
      <c r="AJ133" s="147"/>
      <c r="AK133" s="147"/>
      <c r="AL133" s="147"/>
      <c r="AM133" s="147"/>
      <c r="AN133" s="147"/>
      <c r="AO133" s="147"/>
      <c r="AP133" s="147"/>
      <c r="AQ133" s="147"/>
      <c r="AR133" s="147"/>
      <c r="AS133" s="147"/>
      <c r="AT133" s="147"/>
      <c r="AU133" s="147"/>
      <c r="AV133" s="147"/>
      <c r="AW133" s="147"/>
      <c r="AX133" s="147"/>
      <c r="AY133" s="147"/>
      <c r="AZ133" s="147"/>
      <c r="BA133" s="147"/>
      <c r="BB133" s="147"/>
      <c r="BC133" s="147"/>
      <c r="BD133" s="147"/>
      <c r="BE133" s="147"/>
      <c r="BF133" s="147"/>
      <c r="BG133" s="147"/>
      <c r="BH133" s="147"/>
    </row>
    <row r="134" spans="1:60" outlineLevel="1" x14ac:dyDescent="0.2">
      <c r="A134" s="154"/>
      <c r="B134" s="155"/>
      <c r="C134" s="179" t="s">
        <v>332</v>
      </c>
      <c r="D134" s="157"/>
      <c r="E134" s="158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156"/>
      <c r="S134" s="156"/>
      <c r="T134" s="156"/>
      <c r="U134" s="156"/>
      <c r="V134" s="156"/>
      <c r="W134" s="156"/>
      <c r="X134" s="156"/>
      <c r="Y134" s="147"/>
      <c r="Z134" s="147"/>
      <c r="AA134" s="147"/>
      <c r="AB134" s="147"/>
      <c r="AC134" s="147"/>
      <c r="AD134" s="147"/>
      <c r="AE134" s="147"/>
      <c r="AF134" s="147"/>
      <c r="AG134" s="147" t="s">
        <v>159</v>
      </c>
      <c r="AH134" s="147">
        <v>0</v>
      </c>
      <c r="AI134" s="147"/>
      <c r="AJ134" s="147"/>
      <c r="AK134" s="147"/>
      <c r="AL134" s="147"/>
      <c r="AM134" s="147"/>
      <c r="AN134" s="147"/>
      <c r="AO134" s="147"/>
      <c r="AP134" s="147"/>
      <c r="AQ134" s="147"/>
      <c r="AR134" s="147"/>
      <c r="AS134" s="147"/>
      <c r="AT134" s="147"/>
      <c r="AU134" s="147"/>
      <c r="AV134" s="147"/>
      <c r="AW134" s="147"/>
      <c r="AX134" s="147"/>
      <c r="AY134" s="147"/>
      <c r="AZ134" s="147"/>
      <c r="BA134" s="147"/>
      <c r="BB134" s="147"/>
      <c r="BC134" s="147"/>
      <c r="BD134" s="147"/>
      <c r="BE134" s="147"/>
      <c r="BF134" s="147"/>
      <c r="BG134" s="147"/>
      <c r="BH134" s="147"/>
    </row>
    <row r="135" spans="1:60" outlineLevel="1" x14ac:dyDescent="0.2">
      <c r="A135" s="154"/>
      <c r="B135" s="155"/>
      <c r="C135" s="179" t="s">
        <v>444</v>
      </c>
      <c r="D135" s="157"/>
      <c r="E135" s="158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  <c r="Q135" s="156"/>
      <c r="R135" s="156"/>
      <c r="S135" s="156"/>
      <c r="T135" s="156"/>
      <c r="U135" s="156"/>
      <c r="V135" s="156"/>
      <c r="W135" s="156"/>
      <c r="X135" s="156"/>
      <c r="Y135" s="147"/>
      <c r="Z135" s="147"/>
      <c r="AA135" s="147"/>
      <c r="AB135" s="147"/>
      <c r="AC135" s="147"/>
      <c r="AD135" s="147"/>
      <c r="AE135" s="147"/>
      <c r="AF135" s="147"/>
      <c r="AG135" s="147" t="s">
        <v>159</v>
      </c>
      <c r="AH135" s="147">
        <v>0</v>
      </c>
      <c r="AI135" s="147"/>
      <c r="AJ135" s="147"/>
      <c r="AK135" s="147"/>
      <c r="AL135" s="147"/>
      <c r="AM135" s="147"/>
      <c r="AN135" s="147"/>
      <c r="AO135" s="147"/>
      <c r="AP135" s="147"/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  <c r="BB135" s="147"/>
      <c r="BC135" s="147"/>
      <c r="BD135" s="147"/>
      <c r="BE135" s="147"/>
      <c r="BF135" s="147"/>
      <c r="BG135" s="147"/>
      <c r="BH135" s="147"/>
    </row>
    <row r="136" spans="1:60" outlineLevel="1" x14ac:dyDescent="0.2">
      <c r="A136" s="154"/>
      <c r="B136" s="155"/>
      <c r="C136" s="179" t="s">
        <v>445</v>
      </c>
      <c r="D136" s="157"/>
      <c r="E136" s="158">
        <v>7.35</v>
      </c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  <c r="P136" s="156"/>
      <c r="Q136" s="156"/>
      <c r="R136" s="156"/>
      <c r="S136" s="156"/>
      <c r="T136" s="156"/>
      <c r="U136" s="156"/>
      <c r="V136" s="156"/>
      <c r="W136" s="156"/>
      <c r="X136" s="156"/>
      <c r="Y136" s="147"/>
      <c r="Z136" s="147"/>
      <c r="AA136" s="147"/>
      <c r="AB136" s="147"/>
      <c r="AC136" s="147"/>
      <c r="AD136" s="147"/>
      <c r="AE136" s="147"/>
      <c r="AF136" s="147"/>
      <c r="AG136" s="147" t="s">
        <v>159</v>
      </c>
      <c r="AH136" s="147">
        <v>0</v>
      </c>
      <c r="AI136" s="147"/>
      <c r="AJ136" s="147"/>
      <c r="AK136" s="147"/>
      <c r="AL136" s="147"/>
      <c r="AM136" s="147"/>
      <c r="AN136" s="147"/>
      <c r="AO136" s="147"/>
      <c r="AP136" s="147"/>
      <c r="AQ136" s="147"/>
      <c r="AR136" s="147"/>
      <c r="AS136" s="147"/>
      <c r="AT136" s="147"/>
      <c r="AU136" s="147"/>
      <c r="AV136" s="147"/>
      <c r="AW136" s="147"/>
      <c r="AX136" s="147"/>
      <c r="AY136" s="147"/>
      <c r="AZ136" s="147"/>
      <c r="BA136" s="147"/>
      <c r="BB136" s="147"/>
      <c r="BC136" s="147"/>
      <c r="BD136" s="147"/>
      <c r="BE136" s="147"/>
      <c r="BF136" s="147"/>
      <c r="BG136" s="147"/>
      <c r="BH136" s="147"/>
    </row>
    <row r="137" spans="1:60" x14ac:dyDescent="0.2">
      <c r="A137" s="3">
        <v>31</v>
      </c>
      <c r="B137" s="193" t="s">
        <v>223</v>
      </c>
      <c r="C137" s="192" t="s">
        <v>1202</v>
      </c>
      <c r="D137" s="194" t="s">
        <v>182</v>
      </c>
      <c r="E137" s="195">
        <v>470</v>
      </c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AE137">
        <v>15</v>
      </c>
      <c r="AF137">
        <v>21</v>
      </c>
      <c r="AG137" t="s">
        <v>135</v>
      </c>
    </row>
    <row r="138" spans="1:60" x14ac:dyDescent="0.2">
      <c r="A138" s="150"/>
      <c r="B138" s="151" t="s">
        <v>29</v>
      </c>
      <c r="C138" s="182"/>
      <c r="D138" s="152"/>
      <c r="E138" s="153"/>
      <c r="F138" s="153"/>
      <c r="G138" s="176">
        <f>G8+G51+G82+G113+G119</f>
        <v>0</v>
      </c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AE138">
        <f>SUMIF(L7:L136,AE137,G7:G136)</f>
        <v>0</v>
      </c>
      <c r="AF138">
        <f>SUMIF(L7:L136,AF137,G7:G136)</f>
        <v>0</v>
      </c>
      <c r="AG138" t="s">
        <v>338</v>
      </c>
    </row>
    <row r="139" spans="1:60" x14ac:dyDescent="0.2">
      <c r="C139" s="183"/>
      <c r="D139" s="10"/>
      <c r="AG139" t="s">
        <v>339</v>
      </c>
    </row>
    <row r="140" spans="1:60" x14ac:dyDescent="0.2">
      <c r="D140" s="10"/>
    </row>
    <row r="141" spans="1:60" x14ac:dyDescent="0.2">
      <c r="D141" s="10"/>
    </row>
    <row r="142" spans="1:60" x14ac:dyDescent="0.2">
      <c r="D142" s="10"/>
    </row>
    <row r="143" spans="1:60" x14ac:dyDescent="0.2">
      <c r="D143" s="10"/>
    </row>
    <row r="144" spans="1:60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23">
    <mergeCell ref="C95:G95"/>
    <mergeCell ref="C98:G98"/>
    <mergeCell ref="C101:G101"/>
    <mergeCell ref="C115:G115"/>
    <mergeCell ref="C121:G121"/>
    <mergeCell ref="C84:G84"/>
    <mergeCell ref="C18:G18"/>
    <mergeCell ref="C22:G22"/>
    <mergeCell ref="C26:G26"/>
    <mergeCell ref="C29:G29"/>
    <mergeCell ref="C32:G32"/>
    <mergeCell ref="C41:G41"/>
    <mergeCell ref="C44:G44"/>
    <mergeCell ref="C47:G47"/>
    <mergeCell ref="C55:G55"/>
    <mergeCell ref="C65:G65"/>
    <mergeCell ref="C72:G72"/>
    <mergeCell ref="C14:G14"/>
    <mergeCell ref="A1:G1"/>
    <mergeCell ref="C2:G2"/>
    <mergeCell ref="C3:G3"/>
    <mergeCell ref="C4:G4"/>
    <mergeCell ref="C10:G10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24D5-86B0-4E05-93A5-9F5C6854B4F1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1" customWidth="1"/>
    <col min="3" max="3" width="63.28515625" style="12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5" t="s">
        <v>122</v>
      </c>
      <c r="B1" s="255"/>
      <c r="C1" s="255"/>
      <c r="D1" s="255"/>
      <c r="E1" s="255"/>
      <c r="F1" s="255"/>
      <c r="G1" s="255"/>
      <c r="AG1" t="s">
        <v>123</v>
      </c>
    </row>
    <row r="2" spans="1:60" ht="24.95" customHeight="1" x14ac:dyDescent="0.2">
      <c r="A2" s="139" t="s">
        <v>7</v>
      </c>
      <c r="B2" s="49" t="s">
        <v>44</v>
      </c>
      <c r="C2" s="256" t="s">
        <v>45</v>
      </c>
      <c r="D2" s="257"/>
      <c r="E2" s="257"/>
      <c r="F2" s="257"/>
      <c r="G2" s="258"/>
      <c r="AG2" t="s">
        <v>124</v>
      </c>
    </row>
    <row r="3" spans="1:60" ht="24.95" customHeight="1" x14ac:dyDescent="0.2">
      <c r="A3" s="139" t="s">
        <v>8</v>
      </c>
      <c r="B3" s="49" t="s">
        <v>60</v>
      </c>
      <c r="C3" s="256" t="s">
        <v>61</v>
      </c>
      <c r="D3" s="257"/>
      <c r="E3" s="257"/>
      <c r="F3" s="257"/>
      <c r="G3" s="258"/>
      <c r="AC3" s="121" t="s">
        <v>124</v>
      </c>
      <c r="AG3" t="s">
        <v>125</v>
      </c>
    </row>
    <row r="4" spans="1:60" ht="24.95" customHeight="1" x14ac:dyDescent="0.2">
      <c r="A4" s="140" t="s">
        <v>9</v>
      </c>
      <c r="B4" s="141" t="s">
        <v>56</v>
      </c>
      <c r="C4" s="259" t="s">
        <v>57</v>
      </c>
      <c r="D4" s="260"/>
      <c r="E4" s="260"/>
      <c r="F4" s="260"/>
      <c r="G4" s="261"/>
      <c r="AG4" t="s">
        <v>126</v>
      </c>
    </row>
    <row r="5" spans="1:60" x14ac:dyDescent="0.2">
      <c r="D5" s="10"/>
    </row>
    <row r="6" spans="1:60" ht="38.25" x14ac:dyDescent="0.2">
      <c r="A6" s="143" t="s">
        <v>127</v>
      </c>
      <c r="B6" s="145" t="s">
        <v>128</v>
      </c>
      <c r="C6" s="145" t="s">
        <v>129</v>
      </c>
      <c r="D6" s="144" t="s">
        <v>130</v>
      </c>
      <c r="E6" s="143" t="s">
        <v>131</v>
      </c>
      <c r="F6" s="142" t="s">
        <v>132</v>
      </c>
      <c r="G6" s="143" t="s">
        <v>29</v>
      </c>
      <c r="H6" s="146" t="s">
        <v>30</v>
      </c>
      <c r="I6" s="146" t="s">
        <v>133</v>
      </c>
      <c r="J6" s="146" t="s">
        <v>31</v>
      </c>
      <c r="K6" s="146" t="s">
        <v>134</v>
      </c>
      <c r="L6" s="146" t="s">
        <v>135</v>
      </c>
      <c r="M6" s="146" t="s">
        <v>136</v>
      </c>
      <c r="N6" s="146" t="s">
        <v>137</v>
      </c>
      <c r="O6" s="146" t="s">
        <v>138</v>
      </c>
      <c r="P6" s="146" t="s">
        <v>139</v>
      </c>
      <c r="Q6" s="146" t="s">
        <v>140</v>
      </c>
      <c r="R6" s="146" t="s">
        <v>141</v>
      </c>
      <c r="S6" s="146" t="s">
        <v>142</v>
      </c>
      <c r="T6" s="146" t="s">
        <v>143</v>
      </c>
      <c r="U6" s="146" t="s">
        <v>144</v>
      </c>
      <c r="V6" s="146" t="s">
        <v>145</v>
      </c>
      <c r="W6" s="146" t="s">
        <v>146</v>
      </c>
      <c r="X6" s="146" t="s">
        <v>147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">
      <c r="A8" s="162" t="s">
        <v>148</v>
      </c>
      <c r="B8" s="163" t="s">
        <v>56</v>
      </c>
      <c r="C8" s="177" t="s">
        <v>82</v>
      </c>
      <c r="D8" s="164"/>
      <c r="E8" s="165"/>
      <c r="F8" s="166"/>
      <c r="G8" s="166">
        <f>SUMIF(AG9:AG40,"&lt;&gt;NOR",G9:G40)</f>
        <v>0</v>
      </c>
      <c r="H8" s="166"/>
      <c r="I8" s="166">
        <f>SUM(I9:I40)</f>
        <v>0</v>
      </c>
      <c r="J8" s="166"/>
      <c r="K8" s="166">
        <f>SUM(K9:K40)</f>
        <v>0</v>
      </c>
      <c r="L8" s="166"/>
      <c r="M8" s="166">
        <f>SUM(M9:M40)</f>
        <v>0</v>
      </c>
      <c r="N8" s="166"/>
      <c r="O8" s="166">
        <f>SUM(O9:O40)</f>
        <v>83.82</v>
      </c>
      <c r="P8" s="166"/>
      <c r="Q8" s="166">
        <f>SUM(Q9:Q40)</f>
        <v>0</v>
      </c>
      <c r="R8" s="166"/>
      <c r="S8" s="166"/>
      <c r="T8" s="167"/>
      <c r="U8" s="161"/>
      <c r="V8" s="161">
        <f>SUM(V9:V40)</f>
        <v>72.55</v>
      </c>
      <c r="W8" s="161"/>
      <c r="X8" s="161"/>
      <c r="AG8" t="s">
        <v>149</v>
      </c>
    </row>
    <row r="9" spans="1:60" outlineLevel="1" x14ac:dyDescent="0.2">
      <c r="A9" s="168">
        <v>1</v>
      </c>
      <c r="B9" s="169" t="s">
        <v>449</v>
      </c>
      <c r="C9" s="178" t="s">
        <v>450</v>
      </c>
      <c r="D9" s="170" t="s">
        <v>182</v>
      </c>
      <c r="E9" s="171">
        <v>129.72</v>
      </c>
      <c r="F9" s="172"/>
      <c r="G9" s="173">
        <f>ROUND(E9*F9,2)</f>
        <v>0</v>
      </c>
      <c r="H9" s="172"/>
      <c r="I9" s="173">
        <f>ROUND(E9*H9,2)</f>
        <v>0</v>
      </c>
      <c r="J9" s="172"/>
      <c r="K9" s="173">
        <f>ROUND(E9*J9,2)</f>
        <v>0</v>
      </c>
      <c r="L9" s="173">
        <v>21</v>
      </c>
      <c r="M9" s="173">
        <f>G9*(1+L9/100)</f>
        <v>0</v>
      </c>
      <c r="N9" s="173">
        <v>0</v>
      </c>
      <c r="O9" s="173">
        <f>ROUND(E9*N9,2)</f>
        <v>0</v>
      </c>
      <c r="P9" s="173">
        <v>0</v>
      </c>
      <c r="Q9" s="173">
        <f>ROUND(E9*P9,2)</f>
        <v>0</v>
      </c>
      <c r="R9" s="173" t="s">
        <v>195</v>
      </c>
      <c r="S9" s="173" t="s">
        <v>154</v>
      </c>
      <c r="T9" s="174" t="s">
        <v>155</v>
      </c>
      <c r="U9" s="156">
        <v>0.11</v>
      </c>
      <c r="V9" s="156">
        <f>ROUND(E9*U9,2)</f>
        <v>14.27</v>
      </c>
      <c r="W9" s="156"/>
      <c r="X9" s="156" t="s">
        <v>156</v>
      </c>
      <c r="Y9" s="147"/>
      <c r="Z9" s="147"/>
      <c r="AA9" s="147"/>
      <c r="AB9" s="147"/>
      <c r="AC9" s="147"/>
      <c r="AD9" s="147"/>
      <c r="AE9" s="147"/>
      <c r="AF9" s="147"/>
      <c r="AG9" s="147" t="s">
        <v>157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ht="33.75" outlineLevel="1" x14ac:dyDescent="0.2">
      <c r="A10" s="154"/>
      <c r="B10" s="155"/>
      <c r="C10" s="253" t="s">
        <v>451</v>
      </c>
      <c r="D10" s="254"/>
      <c r="E10" s="254"/>
      <c r="F10" s="254"/>
      <c r="G10" s="254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47"/>
      <c r="Z10" s="147"/>
      <c r="AA10" s="147"/>
      <c r="AB10" s="147"/>
      <c r="AC10" s="147"/>
      <c r="AD10" s="147"/>
      <c r="AE10" s="147"/>
      <c r="AF10" s="147"/>
      <c r="AG10" s="147" t="s">
        <v>175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75" t="str">
        <f>C10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B10" s="147"/>
      <c r="BC10" s="147"/>
      <c r="BD10" s="147"/>
      <c r="BE10" s="147"/>
      <c r="BF10" s="147"/>
      <c r="BG10" s="147"/>
      <c r="BH10" s="147"/>
    </row>
    <row r="11" spans="1:60" outlineLevel="1" x14ac:dyDescent="0.2">
      <c r="A11" s="154"/>
      <c r="B11" s="155"/>
      <c r="C11" s="179" t="s">
        <v>452</v>
      </c>
      <c r="D11" s="157"/>
      <c r="E11" s="158">
        <v>129.36000000000001</v>
      </c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47"/>
      <c r="Z11" s="147"/>
      <c r="AA11" s="147"/>
      <c r="AB11" s="147"/>
      <c r="AC11" s="147"/>
      <c r="AD11" s="147"/>
      <c r="AE11" s="147"/>
      <c r="AF11" s="147"/>
      <c r="AG11" s="147" t="s">
        <v>159</v>
      </c>
      <c r="AH11" s="147">
        <v>0</v>
      </c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outlineLevel="1" x14ac:dyDescent="0.2">
      <c r="A12" s="154"/>
      <c r="B12" s="155"/>
      <c r="C12" s="179" t="s">
        <v>453</v>
      </c>
      <c r="D12" s="157"/>
      <c r="E12" s="158">
        <v>0.36</v>
      </c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47"/>
      <c r="Z12" s="147"/>
      <c r="AA12" s="147"/>
      <c r="AB12" s="147"/>
      <c r="AC12" s="147"/>
      <c r="AD12" s="147"/>
      <c r="AE12" s="147"/>
      <c r="AF12" s="147"/>
      <c r="AG12" s="147" t="s">
        <v>159</v>
      </c>
      <c r="AH12" s="147">
        <v>0</v>
      </c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 x14ac:dyDescent="0.2">
      <c r="A13" s="168">
        <v>2</v>
      </c>
      <c r="B13" s="169" t="s">
        <v>454</v>
      </c>
      <c r="C13" s="178" t="s">
        <v>455</v>
      </c>
      <c r="D13" s="170" t="s">
        <v>182</v>
      </c>
      <c r="E13" s="171">
        <v>129.72</v>
      </c>
      <c r="F13" s="172"/>
      <c r="G13" s="173">
        <f>ROUND(E13*F13,2)</f>
        <v>0</v>
      </c>
      <c r="H13" s="172"/>
      <c r="I13" s="173">
        <f>ROUND(E13*H13,2)</f>
        <v>0</v>
      </c>
      <c r="J13" s="172"/>
      <c r="K13" s="173">
        <f>ROUND(E13*J13,2)</f>
        <v>0</v>
      </c>
      <c r="L13" s="173">
        <v>21</v>
      </c>
      <c r="M13" s="173">
        <f>G13*(1+L13/100)</f>
        <v>0</v>
      </c>
      <c r="N13" s="173">
        <v>0</v>
      </c>
      <c r="O13" s="173">
        <f>ROUND(E13*N13,2)</f>
        <v>0</v>
      </c>
      <c r="P13" s="173">
        <v>0</v>
      </c>
      <c r="Q13" s="173">
        <f>ROUND(E13*P13,2)</f>
        <v>0</v>
      </c>
      <c r="R13" s="173" t="s">
        <v>195</v>
      </c>
      <c r="S13" s="173" t="s">
        <v>154</v>
      </c>
      <c r="T13" s="174" t="s">
        <v>155</v>
      </c>
      <c r="U13" s="156">
        <v>4.3099999999999999E-2</v>
      </c>
      <c r="V13" s="156">
        <f>ROUND(E13*U13,2)</f>
        <v>5.59</v>
      </c>
      <c r="W13" s="156"/>
      <c r="X13" s="156" t="s">
        <v>156</v>
      </c>
      <c r="Y13" s="147"/>
      <c r="Z13" s="147"/>
      <c r="AA13" s="147"/>
      <c r="AB13" s="147"/>
      <c r="AC13" s="147"/>
      <c r="AD13" s="147"/>
      <c r="AE13" s="147"/>
      <c r="AF13" s="147"/>
      <c r="AG13" s="147" t="s">
        <v>157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ht="33.75" outlineLevel="1" x14ac:dyDescent="0.2">
      <c r="A14" s="154"/>
      <c r="B14" s="155"/>
      <c r="C14" s="253" t="s">
        <v>451</v>
      </c>
      <c r="D14" s="254"/>
      <c r="E14" s="254"/>
      <c r="F14" s="254"/>
      <c r="G14" s="254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47"/>
      <c r="Z14" s="147"/>
      <c r="AA14" s="147"/>
      <c r="AB14" s="147"/>
      <c r="AC14" s="147"/>
      <c r="AD14" s="147"/>
      <c r="AE14" s="147"/>
      <c r="AF14" s="147"/>
      <c r="AG14" s="147" t="s">
        <v>175</v>
      </c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75" t="str">
        <f>C14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B14" s="147"/>
      <c r="BC14" s="147"/>
      <c r="BD14" s="147"/>
      <c r="BE14" s="147"/>
      <c r="BF14" s="147"/>
      <c r="BG14" s="147"/>
      <c r="BH14" s="147"/>
    </row>
    <row r="15" spans="1:60" outlineLevel="1" x14ac:dyDescent="0.2">
      <c r="A15" s="154"/>
      <c r="B15" s="155"/>
      <c r="C15" s="179" t="s">
        <v>456</v>
      </c>
      <c r="D15" s="157"/>
      <c r="E15" s="158">
        <v>129.72</v>
      </c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47"/>
      <c r="Z15" s="147"/>
      <c r="AA15" s="147"/>
      <c r="AB15" s="147"/>
      <c r="AC15" s="147"/>
      <c r="AD15" s="147"/>
      <c r="AE15" s="147"/>
      <c r="AF15" s="147"/>
      <c r="AG15" s="147" t="s">
        <v>159</v>
      </c>
      <c r="AH15" s="147">
        <v>5</v>
      </c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ht="22.5" outlineLevel="1" x14ac:dyDescent="0.2">
      <c r="A16" s="168">
        <v>3</v>
      </c>
      <c r="B16" s="169" t="s">
        <v>207</v>
      </c>
      <c r="C16" s="178" t="s">
        <v>208</v>
      </c>
      <c r="D16" s="170" t="s">
        <v>182</v>
      </c>
      <c r="E16" s="171">
        <v>87.754999999999995</v>
      </c>
      <c r="F16" s="172"/>
      <c r="G16" s="173">
        <f>ROUND(E16*F16,2)</f>
        <v>0</v>
      </c>
      <c r="H16" s="172"/>
      <c r="I16" s="173">
        <f>ROUND(E16*H16,2)</f>
        <v>0</v>
      </c>
      <c r="J16" s="172"/>
      <c r="K16" s="173">
        <f>ROUND(E16*J16,2)</f>
        <v>0</v>
      </c>
      <c r="L16" s="173">
        <v>21</v>
      </c>
      <c r="M16" s="173">
        <f>G16*(1+L16/100)</f>
        <v>0</v>
      </c>
      <c r="N16" s="173">
        <v>0</v>
      </c>
      <c r="O16" s="173">
        <f>ROUND(E16*N16,2)</f>
        <v>0</v>
      </c>
      <c r="P16" s="173">
        <v>0</v>
      </c>
      <c r="Q16" s="173">
        <f>ROUND(E16*P16,2)</f>
        <v>0</v>
      </c>
      <c r="R16" s="173" t="s">
        <v>195</v>
      </c>
      <c r="S16" s="173" t="s">
        <v>154</v>
      </c>
      <c r="T16" s="174" t="s">
        <v>155</v>
      </c>
      <c r="U16" s="156">
        <v>1.0999999999999999E-2</v>
      </c>
      <c r="V16" s="156">
        <f>ROUND(E16*U16,2)</f>
        <v>0.97</v>
      </c>
      <c r="W16" s="156"/>
      <c r="X16" s="156" t="s">
        <v>156</v>
      </c>
      <c r="Y16" s="147"/>
      <c r="Z16" s="147"/>
      <c r="AA16" s="147"/>
      <c r="AB16" s="147"/>
      <c r="AC16" s="147"/>
      <c r="AD16" s="147"/>
      <c r="AE16" s="147"/>
      <c r="AF16" s="147"/>
      <c r="AG16" s="147" t="s">
        <v>157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1" x14ac:dyDescent="0.2">
      <c r="A17" s="154"/>
      <c r="B17" s="155"/>
      <c r="C17" s="253" t="s">
        <v>204</v>
      </c>
      <c r="D17" s="254"/>
      <c r="E17" s="254"/>
      <c r="F17" s="254"/>
      <c r="G17" s="254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47"/>
      <c r="Z17" s="147"/>
      <c r="AA17" s="147"/>
      <c r="AB17" s="147"/>
      <c r="AC17" s="147"/>
      <c r="AD17" s="147"/>
      <c r="AE17" s="147"/>
      <c r="AF17" s="147"/>
      <c r="AG17" s="147" t="s">
        <v>175</v>
      </c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outlineLevel="1" x14ac:dyDescent="0.2">
      <c r="A18" s="154"/>
      <c r="B18" s="155"/>
      <c r="C18" s="179" t="s">
        <v>456</v>
      </c>
      <c r="D18" s="157"/>
      <c r="E18" s="158">
        <v>129.72</v>
      </c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47"/>
      <c r="Z18" s="147"/>
      <c r="AA18" s="147"/>
      <c r="AB18" s="147"/>
      <c r="AC18" s="147"/>
      <c r="AD18" s="147"/>
      <c r="AE18" s="147"/>
      <c r="AF18" s="147"/>
      <c r="AG18" s="147" t="s">
        <v>159</v>
      </c>
      <c r="AH18" s="147">
        <v>5</v>
      </c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outlineLevel="1" x14ac:dyDescent="0.2">
      <c r="A19" s="154"/>
      <c r="B19" s="155"/>
      <c r="C19" s="179" t="s">
        <v>457</v>
      </c>
      <c r="D19" s="157"/>
      <c r="E19" s="158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47"/>
      <c r="Z19" s="147"/>
      <c r="AA19" s="147"/>
      <c r="AB19" s="147"/>
      <c r="AC19" s="147"/>
      <c r="AD19" s="147"/>
      <c r="AE19" s="147"/>
      <c r="AF19" s="147"/>
      <c r="AG19" s="147" t="s">
        <v>159</v>
      </c>
      <c r="AH19" s="147">
        <v>0</v>
      </c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outlineLevel="1" x14ac:dyDescent="0.2">
      <c r="A20" s="154"/>
      <c r="B20" s="155"/>
      <c r="C20" s="179" t="s">
        <v>458</v>
      </c>
      <c r="D20" s="157"/>
      <c r="E20" s="158">
        <v>-41.965000000000003</v>
      </c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47"/>
      <c r="Z20" s="147"/>
      <c r="AA20" s="147"/>
      <c r="AB20" s="147"/>
      <c r="AC20" s="147"/>
      <c r="AD20" s="147"/>
      <c r="AE20" s="147"/>
      <c r="AF20" s="147"/>
      <c r="AG20" s="147" t="s">
        <v>159</v>
      </c>
      <c r="AH20" s="147">
        <v>5</v>
      </c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ht="33.75" outlineLevel="1" x14ac:dyDescent="0.2">
      <c r="A21" s="168">
        <v>4</v>
      </c>
      <c r="B21" s="169" t="s">
        <v>210</v>
      </c>
      <c r="C21" s="178" t="s">
        <v>211</v>
      </c>
      <c r="D21" s="170" t="s">
        <v>182</v>
      </c>
      <c r="E21" s="171">
        <v>438.77499999999998</v>
      </c>
      <c r="F21" s="172"/>
      <c r="G21" s="173">
        <f>ROUND(E21*F21,2)</f>
        <v>0</v>
      </c>
      <c r="H21" s="172"/>
      <c r="I21" s="173">
        <f>ROUND(E21*H21,2)</f>
        <v>0</v>
      </c>
      <c r="J21" s="172"/>
      <c r="K21" s="173">
        <f>ROUND(E21*J21,2)</f>
        <v>0</v>
      </c>
      <c r="L21" s="173">
        <v>21</v>
      </c>
      <c r="M21" s="173">
        <f>G21*(1+L21/100)</f>
        <v>0</v>
      </c>
      <c r="N21" s="173">
        <v>0</v>
      </c>
      <c r="O21" s="173">
        <f>ROUND(E21*N21,2)</f>
        <v>0</v>
      </c>
      <c r="P21" s="173">
        <v>0</v>
      </c>
      <c r="Q21" s="173">
        <f>ROUND(E21*P21,2)</f>
        <v>0</v>
      </c>
      <c r="R21" s="173" t="s">
        <v>195</v>
      </c>
      <c r="S21" s="173" t="s">
        <v>154</v>
      </c>
      <c r="T21" s="174" t="s">
        <v>155</v>
      </c>
      <c r="U21" s="156">
        <v>0</v>
      </c>
      <c r="V21" s="156">
        <f>ROUND(E21*U21,2)</f>
        <v>0</v>
      </c>
      <c r="W21" s="156"/>
      <c r="X21" s="156" t="s">
        <v>156</v>
      </c>
      <c r="Y21" s="147"/>
      <c r="Z21" s="147"/>
      <c r="AA21" s="147"/>
      <c r="AB21" s="147"/>
      <c r="AC21" s="147"/>
      <c r="AD21" s="147"/>
      <c r="AE21" s="147"/>
      <c r="AF21" s="147"/>
      <c r="AG21" s="147" t="s">
        <v>157</v>
      </c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outlineLevel="1" x14ac:dyDescent="0.2">
      <c r="A22" s="154"/>
      <c r="B22" s="155"/>
      <c r="C22" s="253" t="s">
        <v>204</v>
      </c>
      <c r="D22" s="254"/>
      <c r="E22" s="254"/>
      <c r="F22" s="254"/>
      <c r="G22" s="254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47"/>
      <c r="Z22" s="147"/>
      <c r="AA22" s="147"/>
      <c r="AB22" s="147"/>
      <c r="AC22" s="147"/>
      <c r="AD22" s="147"/>
      <c r="AE22" s="147"/>
      <c r="AF22" s="147"/>
      <c r="AG22" s="147" t="s">
        <v>175</v>
      </c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1" x14ac:dyDescent="0.2">
      <c r="A23" s="154"/>
      <c r="B23" s="155"/>
      <c r="C23" s="179" t="s">
        <v>459</v>
      </c>
      <c r="D23" s="157"/>
      <c r="E23" s="158">
        <v>87.754999999999995</v>
      </c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47"/>
      <c r="Z23" s="147"/>
      <c r="AA23" s="147"/>
      <c r="AB23" s="147"/>
      <c r="AC23" s="147"/>
      <c r="AD23" s="147"/>
      <c r="AE23" s="147"/>
      <c r="AF23" s="147"/>
      <c r="AG23" s="147" t="s">
        <v>159</v>
      </c>
      <c r="AH23" s="147">
        <v>5</v>
      </c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outlineLevel="1" x14ac:dyDescent="0.2">
      <c r="A24" s="154"/>
      <c r="B24" s="155"/>
      <c r="C24" s="180" t="s">
        <v>213</v>
      </c>
      <c r="D24" s="159"/>
      <c r="E24" s="160">
        <v>351.02</v>
      </c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47"/>
      <c r="Z24" s="147"/>
      <c r="AA24" s="147"/>
      <c r="AB24" s="147"/>
      <c r="AC24" s="147"/>
      <c r="AD24" s="147"/>
      <c r="AE24" s="147"/>
      <c r="AF24" s="147"/>
      <c r="AG24" s="147" t="s">
        <v>159</v>
      </c>
      <c r="AH24" s="147">
        <v>4</v>
      </c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ht="22.5" outlineLevel="1" x14ac:dyDescent="0.2">
      <c r="A25" s="168">
        <v>5</v>
      </c>
      <c r="B25" s="169" t="s">
        <v>460</v>
      </c>
      <c r="C25" s="178" t="s">
        <v>461</v>
      </c>
      <c r="D25" s="170" t="s">
        <v>182</v>
      </c>
      <c r="E25" s="171">
        <v>32.700000000000003</v>
      </c>
      <c r="F25" s="172"/>
      <c r="G25" s="173">
        <f>ROUND(E25*F25,2)</f>
        <v>0</v>
      </c>
      <c r="H25" s="172"/>
      <c r="I25" s="173">
        <f>ROUND(E25*H25,2)</f>
        <v>0</v>
      </c>
      <c r="J25" s="172"/>
      <c r="K25" s="173">
        <f>ROUND(E25*J25,2)</f>
        <v>0</v>
      </c>
      <c r="L25" s="173">
        <v>21</v>
      </c>
      <c r="M25" s="173">
        <f>G25*(1+L25/100)</f>
        <v>0</v>
      </c>
      <c r="N25" s="173">
        <v>0</v>
      </c>
      <c r="O25" s="173">
        <f>ROUND(E25*N25,2)</f>
        <v>0</v>
      </c>
      <c r="P25" s="173">
        <v>0</v>
      </c>
      <c r="Q25" s="173">
        <f>ROUND(E25*P25,2)</f>
        <v>0</v>
      </c>
      <c r="R25" s="173" t="s">
        <v>195</v>
      </c>
      <c r="S25" s="173" t="s">
        <v>154</v>
      </c>
      <c r="T25" s="174" t="s">
        <v>155</v>
      </c>
      <c r="U25" s="156">
        <v>1.1499999999999999</v>
      </c>
      <c r="V25" s="156">
        <f>ROUND(E25*U25,2)</f>
        <v>37.61</v>
      </c>
      <c r="W25" s="156"/>
      <c r="X25" s="156" t="s">
        <v>156</v>
      </c>
      <c r="Y25" s="147"/>
      <c r="Z25" s="147"/>
      <c r="AA25" s="147"/>
      <c r="AB25" s="147"/>
      <c r="AC25" s="147"/>
      <c r="AD25" s="147"/>
      <c r="AE25" s="147"/>
      <c r="AF25" s="147"/>
      <c r="AG25" s="147" t="s">
        <v>157</v>
      </c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outlineLevel="1" x14ac:dyDescent="0.2">
      <c r="A26" s="154"/>
      <c r="B26" s="155"/>
      <c r="C26" s="253" t="s">
        <v>462</v>
      </c>
      <c r="D26" s="254"/>
      <c r="E26" s="254"/>
      <c r="F26" s="254"/>
      <c r="G26" s="254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47"/>
      <c r="Z26" s="147"/>
      <c r="AA26" s="147"/>
      <c r="AB26" s="147"/>
      <c r="AC26" s="147"/>
      <c r="AD26" s="147"/>
      <c r="AE26" s="147"/>
      <c r="AF26" s="147"/>
      <c r="AG26" s="147" t="s">
        <v>175</v>
      </c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1" x14ac:dyDescent="0.2">
      <c r="A27" s="154"/>
      <c r="B27" s="155"/>
      <c r="C27" s="179" t="s">
        <v>463</v>
      </c>
      <c r="D27" s="157"/>
      <c r="E27" s="158">
        <v>32.700000000000003</v>
      </c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47"/>
      <c r="Z27" s="147"/>
      <c r="AA27" s="147"/>
      <c r="AB27" s="147"/>
      <c r="AC27" s="147"/>
      <c r="AD27" s="147"/>
      <c r="AE27" s="147"/>
      <c r="AF27" s="147"/>
      <c r="AG27" s="147" t="s">
        <v>159</v>
      </c>
      <c r="AH27" s="147">
        <v>0</v>
      </c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ht="22.5" outlineLevel="1" x14ac:dyDescent="0.2">
      <c r="A28" s="168">
        <v>6</v>
      </c>
      <c r="B28" s="169" t="s">
        <v>464</v>
      </c>
      <c r="C28" s="178" t="s">
        <v>465</v>
      </c>
      <c r="D28" s="170" t="s">
        <v>182</v>
      </c>
      <c r="E28" s="171">
        <v>41.965000000000003</v>
      </c>
      <c r="F28" s="172"/>
      <c r="G28" s="173">
        <f>ROUND(E28*F28,2)</f>
        <v>0</v>
      </c>
      <c r="H28" s="172"/>
      <c r="I28" s="173">
        <f>ROUND(E28*H28,2)</f>
        <v>0</v>
      </c>
      <c r="J28" s="172"/>
      <c r="K28" s="173">
        <f>ROUND(E28*J28,2)</f>
        <v>0</v>
      </c>
      <c r="L28" s="173">
        <v>21</v>
      </c>
      <c r="M28" s="173">
        <f>G28*(1+L28/100)</f>
        <v>0</v>
      </c>
      <c r="N28" s="173">
        <v>0</v>
      </c>
      <c r="O28" s="173">
        <f>ROUND(E28*N28,2)</f>
        <v>0</v>
      </c>
      <c r="P28" s="173">
        <v>0</v>
      </c>
      <c r="Q28" s="173">
        <f>ROUND(E28*P28,2)</f>
        <v>0</v>
      </c>
      <c r="R28" s="173" t="s">
        <v>195</v>
      </c>
      <c r="S28" s="173" t="s">
        <v>154</v>
      </c>
      <c r="T28" s="174" t="s">
        <v>155</v>
      </c>
      <c r="U28" s="156">
        <v>0.13200000000000001</v>
      </c>
      <c r="V28" s="156">
        <f>ROUND(E28*U28,2)</f>
        <v>5.54</v>
      </c>
      <c r="W28" s="156"/>
      <c r="X28" s="156" t="s">
        <v>156</v>
      </c>
      <c r="Y28" s="147"/>
      <c r="Z28" s="147"/>
      <c r="AA28" s="147"/>
      <c r="AB28" s="147"/>
      <c r="AC28" s="147"/>
      <c r="AD28" s="147"/>
      <c r="AE28" s="147"/>
      <c r="AF28" s="147"/>
      <c r="AG28" s="147" t="s">
        <v>157</v>
      </c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outlineLevel="1" x14ac:dyDescent="0.2">
      <c r="A29" s="154"/>
      <c r="B29" s="155"/>
      <c r="C29" s="253" t="s">
        <v>462</v>
      </c>
      <c r="D29" s="254"/>
      <c r="E29" s="254"/>
      <c r="F29" s="254"/>
      <c r="G29" s="254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47"/>
      <c r="Z29" s="147"/>
      <c r="AA29" s="147"/>
      <c r="AB29" s="147"/>
      <c r="AC29" s="147"/>
      <c r="AD29" s="147"/>
      <c r="AE29" s="147"/>
      <c r="AF29" s="147"/>
      <c r="AG29" s="147" t="s">
        <v>175</v>
      </c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1" x14ac:dyDescent="0.2">
      <c r="A30" s="154"/>
      <c r="B30" s="155"/>
      <c r="C30" s="264" t="s">
        <v>466</v>
      </c>
      <c r="D30" s="265"/>
      <c r="E30" s="265"/>
      <c r="F30" s="265"/>
      <c r="G30" s="265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47"/>
      <c r="Z30" s="147"/>
      <c r="AA30" s="147"/>
      <c r="AB30" s="147"/>
      <c r="AC30" s="147"/>
      <c r="AD30" s="147"/>
      <c r="AE30" s="147"/>
      <c r="AF30" s="147"/>
      <c r="AG30" s="147" t="s">
        <v>331</v>
      </c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outlineLevel="1" x14ac:dyDescent="0.2">
      <c r="A31" s="154"/>
      <c r="B31" s="155"/>
      <c r="C31" s="179" t="s">
        <v>467</v>
      </c>
      <c r="D31" s="157"/>
      <c r="E31" s="158">
        <v>41.965000000000003</v>
      </c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47"/>
      <c r="Z31" s="147"/>
      <c r="AA31" s="147"/>
      <c r="AB31" s="147"/>
      <c r="AC31" s="147"/>
      <c r="AD31" s="147"/>
      <c r="AE31" s="147"/>
      <c r="AF31" s="147"/>
      <c r="AG31" s="147" t="s">
        <v>159</v>
      </c>
      <c r="AH31" s="147">
        <v>0</v>
      </c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outlineLevel="1" x14ac:dyDescent="0.2">
      <c r="A32" s="168">
        <v>7</v>
      </c>
      <c r="B32" s="169" t="s">
        <v>214</v>
      </c>
      <c r="C32" s="178" t="s">
        <v>215</v>
      </c>
      <c r="D32" s="170" t="s">
        <v>182</v>
      </c>
      <c r="E32" s="171">
        <v>5.4</v>
      </c>
      <c r="F32" s="172"/>
      <c r="G32" s="173">
        <f>ROUND(E32*F32,2)</f>
        <v>0</v>
      </c>
      <c r="H32" s="172"/>
      <c r="I32" s="173">
        <f>ROUND(E32*H32,2)</f>
        <v>0</v>
      </c>
      <c r="J32" s="172"/>
      <c r="K32" s="173">
        <f>ROUND(E32*J32,2)</f>
        <v>0</v>
      </c>
      <c r="L32" s="173">
        <v>21</v>
      </c>
      <c r="M32" s="173">
        <f>G32*(1+L32/100)</f>
        <v>0</v>
      </c>
      <c r="N32" s="173">
        <v>0</v>
      </c>
      <c r="O32" s="173">
        <f>ROUND(E32*N32,2)</f>
        <v>0</v>
      </c>
      <c r="P32" s="173">
        <v>0</v>
      </c>
      <c r="Q32" s="173">
        <f>ROUND(E32*P32,2)</f>
        <v>0</v>
      </c>
      <c r="R32" s="173" t="s">
        <v>195</v>
      </c>
      <c r="S32" s="173" t="s">
        <v>154</v>
      </c>
      <c r="T32" s="174" t="s">
        <v>155</v>
      </c>
      <c r="U32" s="156">
        <v>1.587</v>
      </c>
      <c r="V32" s="156">
        <f>ROUND(E32*U32,2)</f>
        <v>8.57</v>
      </c>
      <c r="W32" s="156"/>
      <c r="X32" s="156" t="s">
        <v>156</v>
      </c>
      <c r="Y32" s="147"/>
      <c r="Z32" s="147"/>
      <c r="AA32" s="147"/>
      <c r="AB32" s="147"/>
      <c r="AC32" s="147"/>
      <c r="AD32" s="147"/>
      <c r="AE32" s="147"/>
      <c r="AF32" s="147"/>
      <c r="AG32" s="147" t="s">
        <v>157</v>
      </c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ht="22.5" outlineLevel="1" x14ac:dyDescent="0.2">
      <c r="A33" s="154"/>
      <c r="B33" s="155"/>
      <c r="C33" s="253" t="s">
        <v>216</v>
      </c>
      <c r="D33" s="254"/>
      <c r="E33" s="254"/>
      <c r="F33" s="254"/>
      <c r="G33" s="254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47"/>
      <c r="Z33" s="147"/>
      <c r="AA33" s="147"/>
      <c r="AB33" s="147"/>
      <c r="AC33" s="147"/>
      <c r="AD33" s="147"/>
      <c r="AE33" s="147"/>
      <c r="AF33" s="147"/>
      <c r="AG33" s="147" t="s">
        <v>175</v>
      </c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75" t="str">
        <f>C33</f>
        <v>sypaninou z vhodných hornin tř. 1 - 4 nebo materiálem připraveným podél výkopu ve vzdálenosti do 3 m od jeho kraje, pro jakoukoliv hloubku výkopu a jakoukoliv míru zhutnění,</v>
      </c>
      <c r="BB33" s="147"/>
      <c r="BC33" s="147"/>
      <c r="BD33" s="147"/>
      <c r="BE33" s="147"/>
      <c r="BF33" s="147"/>
      <c r="BG33" s="147"/>
      <c r="BH33" s="147"/>
    </row>
    <row r="34" spans="1:60" outlineLevel="1" x14ac:dyDescent="0.2">
      <c r="A34" s="154"/>
      <c r="B34" s="155"/>
      <c r="C34" s="179" t="s">
        <v>468</v>
      </c>
      <c r="D34" s="157"/>
      <c r="E34" s="158">
        <v>5.4</v>
      </c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47"/>
      <c r="Z34" s="147"/>
      <c r="AA34" s="147"/>
      <c r="AB34" s="147"/>
      <c r="AC34" s="147"/>
      <c r="AD34" s="147"/>
      <c r="AE34" s="147"/>
      <c r="AF34" s="147"/>
      <c r="AG34" s="147" t="s">
        <v>159</v>
      </c>
      <c r="AH34" s="147">
        <v>0</v>
      </c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outlineLevel="1" x14ac:dyDescent="0.2">
      <c r="A35" s="168">
        <v>8</v>
      </c>
      <c r="B35" s="169" t="s">
        <v>223</v>
      </c>
      <c r="C35" s="178" t="s">
        <v>224</v>
      </c>
      <c r="D35" s="170" t="s">
        <v>182</v>
      </c>
      <c r="E35" s="171">
        <v>87.754999999999995</v>
      </c>
      <c r="F35" s="172"/>
      <c r="G35" s="173">
        <f>ROUND(E35*F35,2)</f>
        <v>0</v>
      </c>
      <c r="H35" s="172"/>
      <c r="I35" s="173">
        <f>ROUND(E35*H35,2)</f>
        <v>0</v>
      </c>
      <c r="J35" s="172"/>
      <c r="K35" s="173">
        <f>ROUND(E35*J35,2)</f>
        <v>0</v>
      </c>
      <c r="L35" s="173">
        <v>21</v>
      </c>
      <c r="M35" s="173">
        <f>G35*(1+L35/100)</f>
        <v>0</v>
      </c>
      <c r="N35" s="173">
        <v>0</v>
      </c>
      <c r="O35" s="173">
        <f>ROUND(E35*N35,2)</f>
        <v>0</v>
      </c>
      <c r="P35" s="173">
        <v>0</v>
      </c>
      <c r="Q35" s="173">
        <f>ROUND(E35*P35,2)</f>
        <v>0</v>
      </c>
      <c r="R35" s="173" t="s">
        <v>195</v>
      </c>
      <c r="S35" s="173" t="s">
        <v>154</v>
      </c>
      <c r="T35" s="174" t="s">
        <v>155</v>
      </c>
      <c r="U35" s="156">
        <v>0</v>
      </c>
      <c r="V35" s="156">
        <f>ROUND(E35*U35,2)</f>
        <v>0</v>
      </c>
      <c r="W35" s="156"/>
      <c r="X35" s="156" t="s">
        <v>156</v>
      </c>
      <c r="Y35" s="147"/>
      <c r="Z35" s="147"/>
      <c r="AA35" s="147"/>
      <c r="AB35" s="147"/>
      <c r="AC35" s="147"/>
      <c r="AD35" s="147"/>
      <c r="AE35" s="147"/>
      <c r="AF35" s="147"/>
      <c r="AG35" s="147" t="s">
        <v>157</v>
      </c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outlineLevel="1" x14ac:dyDescent="0.2">
      <c r="A36" s="154"/>
      <c r="B36" s="155"/>
      <c r="C36" s="179" t="s">
        <v>459</v>
      </c>
      <c r="D36" s="157"/>
      <c r="E36" s="158">
        <v>87.754999999999995</v>
      </c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47"/>
      <c r="Z36" s="147"/>
      <c r="AA36" s="147"/>
      <c r="AB36" s="147"/>
      <c r="AC36" s="147"/>
      <c r="AD36" s="147"/>
      <c r="AE36" s="147"/>
      <c r="AF36" s="147"/>
      <c r="AG36" s="147" t="s">
        <v>159</v>
      </c>
      <c r="AH36" s="147">
        <v>5</v>
      </c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outlineLevel="1" x14ac:dyDescent="0.2">
      <c r="A37" s="168">
        <v>9</v>
      </c>
      <c r="B37" s="169" t="s">
        <v>469</v>
      </c>
      <c r="C37" s="178" t="s">
        <v>470</v>
      </c>
      <c r="D37" s="170" t="s">
        <v>227</v>
      </c>
      <c r="E37" s="171">
        <v>11.88</v>
      </c>
      <c r="F37" s="172"/>
      <c r="G37" s="173">
        <f>ROUND(E37*F37,2)</f>
        <v>0</v>
      </c>
      <c r="H37" s="172"/>
      <c r="I37" s="173">
        <f>ROUND(E37*H37,2)</f>
        <v>0</v>
      </c>
      <c r="J37" s="172"/>
      <c r="K37" s="173">
        <f>ROUND(E37*J37,2)</f>
        <v>0</v>
      </c>
      <c r="L37" s="173">
        <v>21</v>
      </c>
      <c r="M37" s="173">
        <f>G37*(1+L37/100)</f>
        <v>0</v>
      </c>
      <c r="N37" s="173">
        <v>1</v>
      </c>
      <c r="O37" s="173">
        <f>ROUND(E37*N37,2)</f>
        <v>11.88</v>
      </c>
      <c r="P37" s="173">
        <v>0</v>
      </c>
      <c r="Q37" s="173">
        <f>ROUND(E37*P37,2)</f>
        <v>0</v>
      </c>
      <c r="R37" s="173" t="s">
        <v>228</v>
      </c>
      <c r="S37" s="173" t="s">
        <v>154</v>
      </c>
      <c r="T37" s="174" t="s">
        <v>155</v>
      </c>
      <c r="U37" s="156">
        <v>0</v>
      </c>
      <c r="V37" s="156">
        <f>ROUND(E37*U37,2)</f>
        <v>0</v>
      </c>
      <c r="W37" s="156"/>
      <c r="X37" s="156" t="s">
        <v>229</v>
      </c>
      <c r="Y37" s="147"/>
      <c r="Z37" s="147"/>
      <c r="AA37" s="147"/>
      <c r="AB37" s="147"/>
      <c r="AC37" s="147"/>
      <c r="AD37" s="147"/>
      <c r="AE37" s="147"/>
      <c r="AF37" s="147"/>
      <c r="AG37" s="147" t="s">
        <v>230</v>
      </c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outlineLevel="1" x14ac:dyDescent="0.2">
      <c r="A38" s="154"/>
      <c r="B38" s="155"/>
      <c r="C38" s="179" t="s">
        <v>471</v>
      </c>
      <c r="D38" s="157"/>
      <c r="E38" s="158">
        <v>11.88</v>
      </c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47"/>
      <c r="Z38" s="147"/>
      <c r="AA38" s="147"/>
      <c r="AB38" s="147"/>
      <c r="AC38" s="147"/>
      <c r="AD38" s="147"/>
      <c r="AE38" s="147"/>
      <c r="AF38" s="147"/>
      <c r="AG38" s="147" t="s">
        <v>159</v>
      </c>
      <c r="AH38" s="147">
        <v>0</v>
      </c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outlineLevel="1" x14ac:dyDescent="0.2">
      <c r="A39" s="168">
        <v>10</v>
      </c>
      <c r="B39" s="169" t="s">
        <v>472</v>
      </c>
      <c r="C39" s="178" t="s">
        <v>473</v>
      </c>
      <c r="D39" s="170" t="s">
        <v>227</v>
      </c>
      <c r="E39" s="171">
        <v>71.94</v>
      </c>
      <c r="F39" s="172"/>
      <c r="G39" s="173">
        <f>ROUND(E39*F39,2)</f>
        <v>0</v>
      </c>
      <c r="H39" s="172"/>
      <c r="I39" s="173">
        <f>ROUND(E39*H39,2)</f>
        <v>0</v>
      </c>
      <c r="J39" s="172"/>
      <c r="K39" s="173">
        <f>ROUND(E39*J39,2)</f>
        <v>0</v>
      </c>
      <c r="L39" s="173">
        <v>21</v>
      </c>
      <c r="M39" s="173">
        <f>G39*(1+L39/100)</f>
        <v>0</v>
      </c>
      <c r="N39" s="173">
        <v>1</v>
      </c>
      <c r="O39" s="173">
        <f>ROUND(E39*N39,2)</f>
        <v>71.94</v>
      </c>
      <c r="P39" s="173">
        <v>0</v>
      </c>
      <c r="Q39" s="173">
        <f>ROUND(E39*P39,2)</f>
        <v>0</v>
      </c>
      <c r="R39" s="173" t="s">
        <v>228</v>
      </c>
      <c r="S39" s="173" t="s">
        <v>154</v>
      </c>
      <c r="T39" s="174" t="s">
        <v>155</v>
      </c>
      <c r="U39" s="156">
        <v>0</v>
      </c>
      <c r="V39" s="156">
        <f>ROUND(E39*U39,2)</f>
        <v>0</v>
      </c>
      <c r="W39" s="156"/>
      <c r="X39" s="156" t="s">
        <v>229</v>
      </c>
      <c r="Y39" s="147"/>
      <c r="Z39" s="147"/>
      <c r="AA39" s="147"/>
      <c r="AB39" s="147"/>
      <c r="AC39" s="147"/>
      <c r="AD39" s="147"/>
      <c r="AE39" s="147"/>
      <c r="AF39" s="147"/>
      <c r="AG39" s="147" t="s">
        <v>230</v>
      </c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outlineLevel="1" x14ac:dyDescent="0.2">
      <c r="A40" s="154"/>
      <c r="B40" s="155"/>
      <c r="C40" s="179" t="s">
        <v>474</v>
      </c>
      <c r="D40" s="157"/>
      <c r="E40" s="158">
        <v>71.94</v>
      </c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47"/>
      <c r="Z40" s="147"/>
      <c r="AA40" s="147"/>
      <c r="AB40" s="147"/>
      <c r="AC40" s="147"/>
      <c r="AD40" s="147"/>
      <c r="AE40" s="147"/>
      <c r="AF40" s="147"/>
      <c r="AG40" s="147" t="s">
        <v>159</v>
      </c>
      <c r="AH40" s="147">
        <v>0</v>
      </c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</row>
    <row r="41" spans="1:60" x14ac:dyDescent="0.2">
      <c r="A41" s="162" t="s">
        <v>148</v>
      </c>
      <c r="B41" s="163" t="s">
        <v>83</v>
      </c>
      <c r="C41" s="177" t="s">
        <v>84</v>
      </c>
      <c r="D41" s="164"/>
      <c r="E41" s="165"/>
      <c r="F41" s="166"/>
      <c r="G41" s="166">
        <f>SUMIF(AG42:AG57,"&lt;&gt;NOR",G42:G57)</f>
        <v>0</v>
      </c>
      <c r="H41" s="166"/>
      <c r="I41" s="166">
        <f>SUM(I42:I57)</f>
        <v>0</v>
      </c>
      <c r="J41" s="166"/>
      <c r="K41" s="166">
        <f>SUM(K42:K57)</f>
        <v>0</v>
      </c>
      <c r="L41" s="166"/>
      <c r="M41" s="166">
        <f>SUM(M42:M57)</f>
        <v>0</v>
      </c>
      <c r="N41" s="166"/>
      <c r="O41" s="166">
        <f>SUM(O42:O57)</f>
        <v>81.339999999999989</v>
      </c>
      <c r="P41" s="166"/>
      <c r="Q41" s="166">
        <f>SUM(Q42:Q57)</f>
        <v>0</v>
      </c>
      <c r="R41" s="166"/>
      <c r="S41" s="166"/>
      <c r="T41" s="167"/>
      <c r="U41" s="161"/>
      <c r="V41" s="161">
        <f>SUM(V42:V57)</f>
        <v>217.41</v>
      </c>
      <c r="W41" s="161"/>
      <c r="X41" s="161"/>
      <c r="AG41" t="s">
        <v>149</v>
      </c>
    </row>
    <row r="42" spans="1:60" outlineLevel="1" x14ac:dyDescent="0.2">
      <c r="A42" s="168">
        <v>11</v>
      </c>
      <c r="B42" s="169" t="s">
        <v>232</v>
      </c>
      <c r="C42" s="178" t="s">
        <v>233</v>
      </c>
      <c r="D42" s="170" t="s">
        <v>152</v>
      </c>
      <c r="E42" s="171">
        <v>96</v>
      </c>
      <c r="F42" s="172"/>
      <c r="G42" s="173">
        <f>ROUND(E42*F42,2)</f>
        <v>0</v>
      </c>
      <c r="H42" s="172"/>
      <c r="I42" s="173">
        <f>ROUND(E42*H42,2)</f>
        <v>0</v>
      </c>
      <c r="J42" s="172"/>
      <c r="K42" s="173">
        <f>ROUND(E42*J42,2)</f>
        <v>0</v>
      </c>
      <c r="L42" s="173">
        <v>21</v>
      </c>
      <c r="M42" s="173">
        <f>G42*(1+L42/100)</f>
        <v>0</v>
      </c>
      <c r="N42" s="173">
        <v>1.8000000000000001E-4</v>
      </c>
      <c r="O42" s="173">
        <f>ROUND(E42*N42,2)</f>
        <v>0.02</v>
      </c>
      <c r="P42" s="173">
        <v>0</v>
      </c>
      <c r="Q42" s="173">
        <f>ROUND(E42*P42,2)</f>
        <v>0</v>
      </c>
      <c r="R42" s="173" t="s">
        <v>183</v>
      </c>
      <c r="S42" s="173" t="s">
        <v>154</v>
      </c>
      <c r="T42" s="174" t="s">
        <v>155</v>
      </c>
      <c r="U42" s="156">
        <v>7.4999999999999997E-2</v>
      </c>
      <c r="V42" s="156">
        <f>ROUND(E42*U42,2)</f>
        <v>7.2</v>
      </c>
      <c r="W42" s="156"/>
      <c r="X42" s="156" t="s">
        <v>156</v>
      </c>
      <c r="Y42" s="147"/>
      <c r="Z42" s="147"/>
      <c r="AA42" s="147"/>
      <c r="AB42" s="147"/>
      <c r="AC42" s="147"/>
      <c r="AD42" s="147"/>
      <c r="AE42" s="147"/>
      <c r="AF42" s="147"/>
      <c r="AG42" s="147" t="s">
        <v>157</v>
      </c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outlineLevel="1" x14ac:dyDescent="0.2">
      <c r="A43" s="154"/>
      <c r="B43" s="155"/>
      <c r="C43" s="253" t="s">
        <v>234</v>
      </c>
      <c r="D43" s="254"/>
      <c r="E43" s="254"/>
      <c r="F43" s="254"/>
      <c r="G43" s="254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47"/>
      <c r="Z43" s="147"/>
      <c r="AA43" s="147"/>
      <c r="AB43" s="147"/>
      <c r="AC43" s="147"/>
      <c r="AD43" s="147"/>
      <c r="AE43" s="147"/>
      <c r="AF43" s="147"/>
      <c r="AG43" s="147" t="s">
        <v>175</v>
      </c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outlineLevel="1" x14ac:dyDescent="0.2">
      <c r="A44" s="154"/>
      <c r="B44" s="155"/>
      <c r="C44" s="179" t="s">
        <v>475</v>
      </c>
      <c r="D44" s="157"/>
      <c r="E44" s="158">
        <v>96</v>
      </c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47"/>
      <c r="Z44" s="147"/>
      <c r="AA44" s="147"/>
      <c r="AB44" s="147"/>
      <c r="AC44" s="147"/>
      <c r="AD44" s="147"/>
      <c r="AE44" s="147"/>
      <c r="AF44" s="147"/>
      <c r="AG44" s="147" t="s">
        <v>159</v>
      </c>
      <c r="AH44" s="147">
        <v>0</v>
      </c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outlineLevel="1" x14ac:dyDescent="0.2">
      <c r="A45" s="168">
        <v>12</v>
      </c>
      <c r="B45" s="169" t="s">
        <v>476</v>
      </c>
      <c r="C45" s="178" t="s">
        <v>477</v>
      </c>
      <c r="D45" s="170" t="s">
        <v>182</v>
      </c>
      <c r="E45" s="171">
        <v>29.975000000000001</v>
      </c>
      <c r="F45" s="172"/>
      <c r="G45" s="173">
        <f>ROUND(E45*F45,2)</f>
        <v>0</v>
      </c>
      <c r="H45" s="172"/>
      <c r="I45" s="173">
        <f>ROUND(E45*H45,2)</f>
        <v>0</v>
      </c>
      <c r="J45" s="172"/>
      <c r="K45" s="173">
        <f>ROUND(E45*J45,2)</f>
        <v>0</v>
      </c>
      <c r="L45" s="173">
        <v>21</v>
      </c>
      <c r="M45" s="173">
        <f>G45*(1+L45/100)</f>
        <v>0</v>
      </c>
      <c r="N45" s="173">
        <v>2.5249999999999999</v>
      </c>
      <c r="O45" s="173">
        <f>ROUND(E45*N45,2)</f>
        <v>75.69</v>
      </c>
      <c r="P45" s="173">
        <v>0</v>
      </c>
      <c r="Q45" s="173">
        <f>ROUND(E45*P45,2)</f>
        <v>0</v>
      </c>
      <c r="R45" s="173" t="s">
        <v>478</v>
      </c>
      <c r="S45" s="173" t="s">
        <v>154</v>
      </c>
      <c r="T45" s="174" t="s">
        <v>155</v>
      </c>
      <c r="U45" s="156">
        <v>0.47699999999999998</v>
      </c>
      <c r="V45" s="156">
        <f>ROUND(E45*U45,2)</f>
        <v>14.3</v>
      </c>
      <c r="W45" s="156"/>
      <c r="X45" s="156" t="s">
        <v>156</v>
      </c>
      <c r="Y45" s="147"/>
      <c r="Z45" s="147"/>
      <c r="AA45" s="147"/>
      <c r="AB45" s="147"/>
      <c r="AC45" s="147"/>
      <c r="AD45" s="147"/>
      <c r="AE45" s="147"/>
      <c r="AF45" s="147"/>
      <c r="AG45" s="147" t="s">
        <v>157</v>
      </c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outlineLevel="1" x14ac:dyDescent="0.2">
      <c r="A46" s="154"/>
      <c r="B46" s="155"/>
      <c r="C46" s="262" t="s">
        <v>479</v>
      </c>
      <c r="D46" s="263"/>
      <c r="E46" s="263"/>
      <c r="F46" s="263"/>
      <c r="G46" s="263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47"/>
      <c r="Z46" s="147"/>
      <c r="AA46" s="147"/>
      <c r="AB46" s="147"/>
      <c r="AC46" s="147"/>
      <c r="AD46" s="147"/>
      <c r="AE46" s="147"/>
      <c r="AF46" s="147"/>
      <c r="AG46" s="147" t="s">
        <v>331</v>
      </c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outlineLevel="1" x14ac:dyDescent="0.2">
      <c r="A47" s="154"/>
      <c r="B47" s="155"/>
      <c r="C47" s="179" t="s">
        <v>480</v>
      </c>
      <c r="D47" s="157"/>
      <c r="E47" s="158">
        <v>29.975000000000001</v>
      </c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47"/>
      <c r="Z47" s="147"/>
      <c r="AA47" s="147"/>
      <c r="AB47" s="147"/>
      <c r="AC47" s="147"/>
      <c r="AD47" s="147"/>
      <c r="AE47" s="147"/>
      <c r="AF47" s="147"/>
      <c r="AG47" s="147" t="s">
        <v>159</v>
      </c>
      <c r="AH47" s="147">
        <v>0</v>
      </c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outlineLevel="1" x14ac:dyDescent="0.2">
      <c r="A48" s="168">
        <v>13</v>
      </c>
      <c r="B48" s="169" t="s">
        <v>481</v>
      </c>
      <c r="C48" s="178" t="s">
        <v>482</v>
      </c>
      <c r="D48" s="170" t="s">
        <v>152</v>
      </c>
      <c r="E48" s="171">
        <v>143</v>
      </c>
      <c r="F48" s="172"/>
      <c r="G48" s="173">
        <f>ROUND(E48*F48,2)</f>
        <v>0</v>
      </c>
      <c r="H48" s="172"/>
      <c r="I48" s="173">
        <f>ROUND(E48*H48,2)</f>
        <v>0</v>
      </c>
      <c r="J48" s="172"/>
      <c r="K48" s="173">
        <f>ROUND(E48*J48,2)</f>
        <v>0</v>
      </c>
      <c r="L48" s="173">
        <v>21</v>
      </c>
      <c r="M48" s="173">
        <f>G48*(1+L48/100)</f>
        <v>0</v>
      </c>
      <c r="N48" s="173">
        <v>3.916E-2</v>
      </c>
      <c r="O48" s="173">
        <f>ROUND(E48*N48,2)</f>
        <v>5.6</v>
      </c>
      <c r="P48" s="173">
        <v>0</v>
      </c>
      <c r="Q48" s="173">
        <f>ROUND(E48*P48,2)</f>
        <v>0</v>
      </c>
      <c r="R48" s="173" t="s">
        <v>478</v>
      </c>
      <c r="S48" s="173" t="s">
        <v>154</v>
      </c>
      <c r="T48" s="174" t="s">
        <v>155</v>
      </c>
      <c r="U48" s="156">
        <v>1.05</v>
      </c>
      <c r="V48" s="156">
        <f>ROUND(E48*U48,2)</f>
        <v>150.15</v>
      </c>
      <c r="W48" s="156"/>
      <c r="X48" s="156" t="s">
        <v>156</v>
      </c>
      <c r="Y48" s="147"/>
      <c r="Z48" s="147"/>
      <c r="AA48" s="147"/>
      <c r="AB48" s="147"/>
      <c r="AC48" s="147"/>
      <c r="AD48" s="147"/>
      <c r="AE48" s="147"/>
      <c r="AF48" s="147"/>
      <c r="AG48" s="147" t="s">
        <v>157</v>
      </c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 ht="22.5" outlineLevel="1" x14ac:dyDescent="0.2">
      <c r="A49" s="154"/>
      <c r="B49" s="155"/>
      <c r="C49" s="253" t="s">
        <v>483</v>
      </c>
      <c r="D49" s="254"/>
      <c r="E49" s="254"/>
      <c r="F49" s="254"/>
      <c r="G49" s="254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47"/>
      <c r="Z49" s="147"/>
      <c r="AA49" s="147"/>
      <c r="AB49" s="147"/>
      <c r="AC49" s="147"/>
      <c r="AD49" s="147"/>
      <c r="AE49" s="147"/>
      <c r="AF49" s="147"/>
      <c r="AG49" s="147" t="s">
        <v>175</v>
      </c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75" t="str">
        <f>C49</f>
        <v>svislé nebo šikmé (odkloněné), půdorysně přímé nebo zalomené, stěn základových pasů ve volných nebo zapažených jámách, rýhách, šachtách, včetně případných vzpěr,</v>
      </c>
      <c r="BB49" s="147"/>
      <c r="BC49" s="147"/>
      <c r="BD49" s="147"/>
      <c r="BE49" s="147"/>
      <c r="BF49" s="147"/>
      <c r="BG49" s="147"/>
      <c r="BH49" s="147"/>
    </row>
    <row r="50" spans="1:60" outlineLevel="1" x14ac:dyDescent="0.2">
      <c r="A50" s="154"/>
      <c r="B50" s="155"/>
      <c r="C50" s="179" t="s">
        <v>484</v>
      </c>
      <c r="D50" s="157"/>
      <c r="E50" s="158">
        <v>143</v>
      </c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47"/>
      <c r="Z50" s="147"/>
      <c r="AA50" s="147"/>
      <c r="AB50" s="147"/>
      <c r="AC50" s="147"/>
      <c r="AD50" s="147"/>
      <c r="AE50" s="147"/>
      <c r="AF50" s="147"/>
      <c r="AG50" s="147" t="s">
        <v>159</v>
      </c>
      <c r="AH50" s="147">
        <v>0</v>
      </c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outlineLevel="1" x14ac:dyDescent="0.2">
      <c r="A51" s="168">
        <v>14</v>
      </c>
      <c r="B51" s="169" t="s">
        <v>485</v>
      </c>
      <c r="C51" s="178" t="s">
        <v>486</v>
      </c>
      <c r="D51" s="170" t="s">
        <v>152</v>
      </c>
      <c r="E51" s="171">
        <v>143</v>
      </c>
      <c r="F51" s="172"/>
      <c r="G51" s="173">
        <f>ROUND(E51*F51,2)</f>
        <v>0</v>
      </c>
      <c r="H51" s="172"/>
      <c r="I51" s="173">
        <f>ROUND(E51*H51,2)</f>
        <v>0</v>
      </c>
      <c r="J51" s="172"/>
      <c r="K51" s="173">
        <f>ROUND(E51*J51,2)</f>
        <v>0</v>
      </c>
      <c r="L51" s="173">
        <v>21</v>
      </c>
      <c r="M51" s="173">
        <f>G51*(1+L51/100)</f>
        <v>0</v>
      </c>
      <c r="N51" s="173">
        <v>0</v>
      </c>
      <c r="O51" s="173">
        <f>ROUND(E51*N51,2)</f>
        <v>0</v>
      </c>
      <c r="P51" s="173">
        <v>0</v>
      </c>
      <c r="Q51" s="173">
        <f>ROUND(E51*P51,2)</f>
        <v>0</v>
      </c>
      <c r="R51" s="173" t="s">
        <v>478</v>
      </c>
      <c r="S51" s="173" t="s">
        <v>154</v>
      </c>
      <c r="T51" s="174" t="s">
        <v>155</v>
      </c>
      <c r="U51" s="156">
        <v>0.32</v>
      </c>
      <c r="V51" s="156">
        <f>ROUND(E51*U51,2)</f>
        <v>45.76</v>
      </c>
      <c r="W51" s="156"/>
      <c r="X51" s="156" t="s">
        <v>156</v>
      </c>
      <c r="Y51" s="147"/>
      <c r="Z51" s="147"/>
      <c r="AA51" s="147"/>
      <c r="AB51" s="147"/>
      <c r="AC51" s="147"/>
      <c r="AD51" s="147"/>
      <c r="AE51" s="147"/>
      <c r="AF51" s="147"/>
      <c r="AG51" s="147" t="s">
        <v>157</v>
      </c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ht="22.5" outlineLevel="1" x14ac:dyDescent="0.2">
      <c r="A52" s="154"/>
      <c r="B52" s="155"/>
      <c r="C52" s="253" t="s">
        <v>483</v>
      </c>
      <c r="D52" s="254"/>
      <c r="E52" s="254"/>
      <c r="F52" s="254"/>
      <c r="G52" s="254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47"/>
      <c r="Z52" s="147"/>
      <c r="AA52" s="147"/>
      <c r="AB52" s="147"/>
      <c r="AC52" s="147"/>
      <c r="AD52" s="147"/>
      <c r="AE52" s="147"/>
      <c r="AF52" s="147"/>
      <c r="AG52" s="147" t="s">
        <v>175</v>
      </c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75" t="str">
        <f>C52</f>
        <v>svislé nebo šikmé (odkloněné), půdorysně přímé nebo zalomené, stěn základových pasů ve volných nebo zapažených jámách, rýhách, šachtách, včetně případných vzpěr,</v>
      </c>
      <c r="BB52" s="147"/>
      <c r="BC52" s="147"/>
      <c r="BD52" s="147"/>
      <c r="BE52" s="147"/>
      <c r="BF52" s="147"/>
      <c r="BG52" s="147"/>
      <c r="BH52" s="147"/>
    </row>
    <row r="53" spans="1:60" outlineLevel="1" x14ac:dyDescent="0.2">
      <c r="A53" s="154"/>
      <c r="B53" s="155"/>
      <c r="C53" s="264" t="s">
        <v>487</v>
      </c>
      <c r="D53" s="265"/>
      <c r="E53" s="265"/>
      <c r="F53" s="265"/>
      <c r="G53" s="265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47"/>
      <c r="Z53" s="147"/>
      <c r="AA53" s="147"/>
      <c r="AB53" s="147"/>
      <c r="AC53" s="147"/>
      <c r="AD53" s="147"/>
      <c r="AE53" s="147"/>
      <c r="AF53" s="147"/>
      <c r="AG53" s="147" t="s">
        <v>331</v>
      </c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</row>
    <row r="54" spans="1:60" outlineLevel="1" x14ac:dyDescent="0.2">
      <c r="A54" s="154"/>
      <c r="B54" s="155"/>
      <c r="C54" s="179" t="s">
        <v>488</v>
      </c>
      <c r="D54" s="157"/>
      <c r="E54" s="158">
        <v>143</v>
      </c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47"/>
      <c r="Z54" s="147"/>
      <c r="AA54" s="147"/>
      <c r="AB54" s="147"/>
      <c r="AC54" s="147"/>
      <c r="AD54" s="147"/>
      <c r="AE54" s="147"/>
      <c r="AF54" s="147"/>
      <c r="AG54" s="147" t="s">
        <v>159</v>
      </c>
      <c r="AH54" s="147">
        <v>5</v>
      </c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ht="22.5" outlineLevel="1" x14ac:dyDescent="0.2">
      <c r="A55" s="168">
        <v>15</v>
      </c>
      <c r="B55" s="169" t="s">
        <v>236</v>
      </c>
      <c r="C55" s="178" t="s">
        <v>237</v>
      </c>
      <c r="D55" s="170" t="s">
        <v>152</v>
      </c>
      <c r="E55" s="171">
        <v>115.2</v>
      </c>
      <c r="F55" s="172"/>
      <c r="G55" s="173">
        <f>ROUND(E55*F55,2)</f>
        <v>0</v>
      </c>
      <c r="H55" s="172"/>
      <c r="I55" s="173">
        <f>ROUND(E55*H55,2)</f>
        <v>0</v>
      </c>
      <c r="J55" s="172"/>
      <c r="K55" s="173">
        <f>ROUND(E55*J55,2)</f>
        <v>0</v>
      </c>
      <c r="L55" s="173">
        <v>21</v>
      </c>
      <c r="M55" s="173">
        <f>G55*(1+L55/100)</f>
        <v>0</v>
      </c>
      <c r="N55" s="173">
        <v>2.9999999999999997E-4</v>
      </c>
      <c r="O55" s="173">
        <f>ROUND(E55*N55,2)</f>
        <v>0.03</v>
      </c>
      <c r="P55" s="173">
        <v>0</v>
      </c>
      <c r="Q55" s="173">
        <f>ROUND(E55*P55,2)</f>
        <v>0</v>
      </c>
      <c r="R55" s="173" t="s">
        <v>228</v>
      </c>
      <c r="S55" s="173" t="s">
        <v>154</v>
      </c>
      <c r="T55" s="174" t="s">
        <v>155</v>
      </c>
      <c r="U55" s="156">
        <v>0</v>
      </c>
      <c r="V55" s="156">
        <f>ROUND(E55*U55,2)</f>
        <v>0</v>
      </c>
      <c r="W55" s="156"/>
      <c r="X55" s="156" t="s">
        <v>229</v>
      </c>
      <c r="Y55" s="147"/>
      <c r="Z55" s="147"/>
      <c r="AA55" s="147"/>
      <c r="AB55" s="147"/>
      <c r="AC55" s="147"/>
      <c r="AD55" s="147"/>
      <c r="AE55" s="147"/>
      <c r="AF55" s="147"/>
      <c r="AG55" s="147" t="s">
        <v>230</v>
      </c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</row>
    <row r="56" spans="1:60" outlineLevel="1" x14ac:dyDescent="0.2">
      <c r="A56" s="154"/>
      <c r="B56" s="155"/>
      <c r="C56" s="179" t="s">
        <v>489</v>
      </c>
      <c r="D56" s="157"/>
      <c r="E56" s="158">
        <v>96</v>
      </c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47"/>
      <c r="Z56" s="147"/>
      <c r="AA56" s="147"/>
      <c r="AB56" s="147"/>
      <c r="AC56" s="147"/>
      <c r="AD56" s="147"/>
      <c r="AE56" s="147"/>
      <c r="AF56" s="147"/>
      <c r="AG56" s="147" t="s">
        <v>159</v>
      </c>
      <c r="AH56" s="147">
        <v>5</v>
      </c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 outlineLevel="1" x14ac:dyDescent="0.2">
      <c r="A57" s="154"/>
      <c r="B57" s="155"/>
      <c r="C57" s="180" t="s">
        <v>490</v>
      </c>
      <c r="D57" s="159"/>
      <c r="E57" s="160">
        <v>19.2</v>
      </c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47"/>
      <c r="Z57" s="147"/>
      <c r="AA57" s="147"/>
      <c r="AB57" s="147"/>
      <c r="AC57" s="147"/>
      <c r="AD57" s="147"/>
      <c r="AE57" s="147"/>
      <c r="AF57" s="147"/>
      <c r="AG57" s="147" t="s">
        <v>159</v>
      </c>
      <c r="AH57" s="147">
        <v>4</v>
      </c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</row>
    <row r="58" spans="1:60" x14ac:dyDescent="0.2">
      <c r="A58" s="162" t="s">
        <v>148</v>
      </c>
      <c r="B58" s="163" t="s">
        <v>85</v>
      </c>
      <c r="C58" s="177" t="s">
        <v>86</v>
      </c>
      <c r="D58" s="164"/>
      <c r="E58" s="165"/>
      <c r="F58" s="166"/>
      <c r="G58" s="166">
        <f>SUMIF(AG59:AG62,"&lt;&gt;NOR",G59:G62)</f>
        <v>0</v>
      </c>
      <c r="H58" s="166"/>
      <c r="I58" s="166">
        <f>SUM(I59:I62)</f>
        <v>0</v>
      </c>
      <c r="J58" s="166"/>
      <c r="K58" s="166">
        <f>SUM(K59:K62)</f>
        <v>0</v>
      </c>
      <c r="L58" s="166"/>
      <c r="M58" s="166">
        <f>SUM(M59:M62)</f>
        <v>0</v>
      </c>
      <c r="N58" s="166"/>
      <c r="O58" s="166">
        <f>SUM(O59:O62)</f>
        <v>36.410000000000004</v>
      </c>
      <c r="P58" s="166"/>
      <c r="Q58" s="166">
        <f>SUM(Q59:Q62)</f>
        <v>0</v>
      </c>
      <c r="R58" s="166"/>
      <c r="S58" s="166"/>
      <c r="T58" s="167"/>
      <c r="U58" s="161"/>
      <c r="V58" s="161">
        <f>SUM(V59:V62)</f>
        <v>67.11</v>
      </c>
      <c r="W58" s="161"/>
      <c r="X58" s="161"/>
      <c r="AG58" t="s">
        <v>149</v>
      </c>
    </row>
    <row r="59" spans="1:60" ht="22.5" outlineLevel="1" x14ac:dyDescent="0.2">
      <c r="A59" s="168">
        <v>16</v>
      </c>
      <c r="B59" s="169" t="s">
        <v>491</v>
      </c>
      <c r="C59" s="178" t="s">
        <v>492</v>
      </c>
      <c r="D59" s="170" t="s">
        <v>152</v>
      </c>
      <c r="E59" s="171">
        <v>59.95</v>
      </c>
      <c r="F59" s="172"/>
      <c r="G59" s="173">
        <f>ROUND(E59*F59,2)</f>
        <v>0</v>
      </c>
      <c r="H59" s="172"/>
      <c r="I59" s="173">
        <f>ROUND(E59*H59,2)</f>
        <v>0</v>
      </c>
      <c r="J59" s="172"/>
      <c r="K59" s="173">
        <f>ROUND(E59*J59,2)</f>
        <v>0</v>
      </c>
      <c r="L59" s="173">
        <v>21</v>
      </c>
      <c r="M59" s="173">
        <f>G59*(1+L59/100)</f>
        <v>0</v>
      </c>
      <c r="N59" s="173">
        <v>0.54557999999999995</v>
      </c>
      <c r="O59" s="173">
        <f>ROUND(E59*N59,2)</f>
        <v>32.71</v>
      </c>
      <c r="P59" s="173">
        <v>0</v>
      </c>
      <c r="Q59" s="173">
        <f>ROUND(E59*P59,2)</f>
        <v>0</v>
      </c>
      <c r="R59" s="173" t="s">
        <v>478</v>
      </c>
      <c r="S59" s="173" t="s">
        <v>248</v>
      </c>
      <c r="T59" s="174" t="s">
        <v>249</v>
      </c>
      <c r="U59" s="156">
        <v>0.9</v>
      </c>
      <c r="V59" s="156">
        <f>ROUND(E59*U59,2)</f>
        <v>53.96</v>
      </c>
      <c r="W59" s="156"/>
      <c r="X59" s="156" t="s">
        <v>156</v>
      </c>
      <c r="Y59" s="147"/>
      <c r="Z59" s="147"/>
      <c r="AA59" s="147"/>
      <c r="AB59" s="147"/>
      <c r="AC59" s="147"/>
      <c r="AD59" s="147"/>
      <c r="AE59" s="147"/>
      <c r="AF59" s="147"/>
      <c r="AG59" s="147" t="s">
        <v>157</v>
      </c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outlineLevel="1" x14ac:dyDescent="0.2">
      <c r="A60" s="154"/>
      <c r="B60" s="155"/>
      <c r="C60" s="179" t="s">
        <v>493</v>
      </c>
      <c r="D60" s="157"/>
      <c r="E60" s="158">
        <v>59.95</v>
      </c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47"/>
      <c r="Z60" s="147"/>
      <c r="AA60" s="147"/>
      <c r="AB60" s="147"/>
      <c r="AC60" s="147"/>
      <c r="AD60" s="147"/>
      <c r="AE60" s="147"/>
      <c r="AF60" s="147"/>
      <c r="AG60" s="147" t="s">
        <v>159</v>
      </c>
      <c r="AH60" s="147">
        <v>0</v>
      </c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ht="22.5" outlineLevel="1" x14ac:dyDescent="0.2">
      <c r="A61" s="168">
        <v>17</v>
      </c>
      <c r="B61" s="169" t="s">
        <v>494</v>
      </c>
      <c r="C61" s="178" t="s">
        <v>495</v>
      </c>
      <c r="D61" s="170" t="s">
        <v>189</v>
      </c>
      <c r="E61" s="171">
        <v>55</v>
      </c>
      <c r="F61" s="172"/>
      <c r="G61" s="173">
        <f>ROUND(E61*F61,2)</f>
        <v>0</v>
      </c>
      <c r="H61" s="172"/>
      <c r="I61" s="173">
        <f>ROUND(E61*H61,2)</f>
        <v>0</v>
      </c>
      <c r="J61" s="172"/>
      <c r="K61" s="173">
        <f>ROUND(E61*J61,2)</f>
        <v>0</v>
      </c>
      <c r="L61" s="173">
        <v>21</v>
      </c>
      <c r="M61" s="173">
        <f>G61*(1+L61/100)</f>
        <v>0</v>
      </c>
      <c r="N61" s="173">
        <v>6.7269999999999996E-2</v>
      </c>
      <c r="O61" s="173">
        <f>ROUND(E61*N61,2)</f>
        <v>3.7</v>
      </c>
      <c r="P61" s="173">
        <v>0</v>
      </c>
      <c r="Q61" s="173">
        <f>ROUND(E61*P61,2)</f>
        <v>0</v>
      </c>
      <c r="R61" s="173" t="s">
        <v>478</v>
      </c>
      <c r="S61" s="173" t="s">
        <v>154</v>
      </c>
      <c r="T61" s="174" t="s">
        <v>155</v>
      </c>
      <c r="U61" s="156">
        <v>0.23899999999999999</v>
      </c>
      <c r="V61" s="156">
        <f>ROUND(E61*U61,2)</f>
        <v>13.15</v>
      </c>
      <c r="W61" s="156"/>
      <c r="X61" s="156" t="s">
        <v>156</v>
      </c>
      <c r="Y61" s="147"/>
      <c r="Z61" s="147"/>
      <c r="AA61" s="147"/>
      <c r="AB61" s="147"/>
      <c r="AC61" s="147"/>
      <c r="AD61" s="147"/>
      <c r="AE61" s="147"/>
      <c r="AF61" s="147"/>
      <c r="AG61" s="147" t="s">
        <v>157</v>
      </c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outlineLevel="1" x14ac:dyDescent="0.2">
      <c r="A62" s="154"/>
      <c r="B62" s="155"/>
      <c r="C62" s="179" t="s">
        <v>496</v>
      </c>
      <c r="D62" s="157"/>
      <c r="E62" s="158">
        <v>55</v>
      </c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47"/>
      <c r="Z62" s="147"/>
      <c r="AA62" s="147"/>
      <c r="AB62" s="147"/>
      <c r="AC62" s="147"/>
      <c r="AD62" s="147"/>
      <c r="AE62" s="147"/>
      <c r="AF62" s="147"/>
      <c r="AG62" s="147" t="s">
        <v>159</v>
      </c>
      <c r="AH62" s="147">
        <v>0</v>
      </c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</row>
    <row r="63" spans="1:60" x14ac:dyDescent="0.2">
      <c r="A63" s="162" t="s">
        <v>148</v>
      </c>
      <c r="B63" s="163" t="s">
        <v>87</v>
      </c>
      <c r="C63" s="177" t="s">
        <v>88</v>
      </c>
      <c r="D63" s="164"/>
      <c r="E63" s="165"/>
      <c r="F63" s="166"/>
      <c r="G63" s="166">
        <f>SUMIF(AG64:AG66,"&lt;&gt;NOR",G64:G66)</f>
        <v>0</v>
      </c>
      <c r="H63" s="166"/>
      <c r="I63" s="166">
        <f>SUM(I64:I66)</f>
        <v>0</v>
      </c>
      <c r="J63" s="166"/>
      <c r="K63" s="166">
        <f>SUM(K64:K66)</f>
        <v>0</v>
      </c>
      <c r="L63" s="166"/>
      <c r="M63" s="166">
        <f>SUM(M64:M66)</f>
        <v>0</v>
      </c>
      <c r="N63" s="166"/>
      <c r="O63" s="166">
        <f>SUM(O64:O66)</f>
        <v>3</v>
      </c>
      <c r="P63" s="166"/>
      <c r="Q63" s="166">
        <f>SUM(Q64:Q66)</f>
        <v>0</v>
      </c>
      <c r="R63" s="166"/>
      <c r="S63" s="166"/>
      <c r="T63" s="167"/>
      <c r="U63" s="161"/>
      <c r="V63" s="161">
        <f>SUM(V64:V66)</f>
        <v>1.74</v>
      </c>
      <c r="W63" s="161"/>
      <c r="X63" s="161"/>
      <c r="AG63" t="s">
        <v>149</v>
      </c>
    </row>
    <row r="64" spans="1:60" ht="22.5" outlineLevel="1" x14ac:dyDescent="0.2">
      <c r="A64" s="168">
        <v>18</v>
      </c>
      <c r="B64" s="169" t="s">
        <v>497</v>
      </c>
      <c r="C64" s="178" t="s">
        <v>498</v>
      </c>
      <c r="D64" s="170" t="s">
        <v>182</v>
      </c>
      <c r="E64" s="171">
        <v>1.2</v>
      </c>
      <c r="F64" s="172"/>
      <c r="G64" s="173">
        <f>ROUND(E64*F64,2)</f>
        <v>0</v>
      </c>
      <c r="H64" s="172"/>
      <c r="I64" s="173">
        <f>ROUND(E64*H64,2)</f>
        <v>0</v>
      </c>
      <c r="J64" s="172"/>
      <c r="K64" s="173">
        <f>ROUND(E64*J64,2)</f>
        <v>0</v>
      </c>
      <c r="L64" s="173">
        <v>21</v>
      </c>
      <c r="M64" s="173">
        <f>G64*(1+L64/100)</f>
        <v>0</v>
      </c>
      <c r="N64" s="173">
        <v>2.5</v>
      </c>
      <c r="O64" s="173">
        <f>ROUND(E64*N64,2)</f>
        <v>3</v>
      </c>
      <c r="P64" s="173">
        <v>0</v>
      </c>
      <c r="Q64" s="173">
        <f>ROUND(E64*P64,2)</f>
        <v>0</v>
      </c>
      <c r="R64" s="173" t="s">
        <v>190</v>
      </c>
      <c r="S64" s="173" t="s">
        <v>154</v>
      </c>
      <c r="T64" s="174" t="s">
        <v>155</v>
      </c>
      <c r="U64" s="156">
        <v>1.4490000000000001</v>
      </c>
      <c r="V64" s="156">
        <f>ROUND(E64*U64,2)</f>
        <v>1.74</v>
      </c>
      <c r="W64" s="156"/>
      <c r="X64" s="156" t="s">
        <v>156</v>
      </c>
      <c r="Y64" s="147"/>
      <c r="Z64" s="147"/>
      <c r="AA64" s="147"/>
      <c r="AB64" s="147"/>
      <c r="AC64" s="147"/>
      <c r="AD64" s="147"/>
      <c r="AE64" s="147"/>
      <c r="AF64" s="147"/>
      <c r="AG64" s="147" t="s">
        <v>157</v>
      </c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outlineLevel="1" x14ac:dyDescent="0.2">
      <c r="A65" s="154"/>
      <c r="B65" s="155"/>
      <c r="C65" s="253" t="s">
        <v>499</v>
      </c>
      <c r="D65" s="254"/>
      <c r="E65" s="254"/>
      <c r="F65" s="254"/>
      <c r="G65" s="254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47"/>
      <c r="Z65" s="147"/>
      <c r="AA65" s="147"/>
      <c r="AB65" s="147"/>
      <c r="AC65" s="147"/>
      <c r="AD65" s="147"/>
      <c r="AE65" s="147"/>
      <c r="AF65" s="147"/>
      <c r="AG65" s="147" t="s">
        <v>175</v>
      </c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 outlineLevel="1" x14ac:dyDescent="0.2">
      <c r="A66" s="154"/>
      <c r="B66" s="155"/>
      <c r="C66" s="179" t="s">
        <v>500</v>
      </c>
      <c r="D66" s="157"/>
      <c r="E66" s="158">
        <v>1.2</v>
      </c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47"/>
      <c r="Z66" s="147"/>
      <c r="AA66" s="147"/>
      <c r="AB66" s="147"/>
      <c r="AC66" s="147"/>
      <c r="AD66" s="147"/>
      <c r="AE66" s="147"/>
      <c r="AF66" s="147"/>
      <c r="AG66" s="147" t="s">
        <v>159</v>
      </c>
      <c r="AH66" s="147">
        <v>0</v>
      </c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</row>
    <row r="67" spans="1:60" x14ac:dyDescent="0.2">
      <c r="A67" s="162" t="s">
        <v>148</v>
      </c>
      <c r="B67" s="163" t="s">
        <v>93</v>
      </c>
      <c r="C67" s="177" t="s">
        <v>94</v>
      </c>
      <c r="D67" s="164"/>
      <c r="E67" s="165"/>
      <c r="F67" s="166"/>
      <c r="G67" s="166">
        <f>SUMIF(AG68:AG71,"&lt;&gt;NOR",G68:G71)</f>
        <v>0</v>
      </c>
      <c r="H67" s="166"/>
      <c r="I67" s="166">
        <f>SUM(I68:I71)</f>
        <v>0</v>
      </c>
      <c r="J67" s="166"/>
      <c r="K67" s="166">
        <f>SUM(K68:K71)</f>
        <v>0</v>
      </c>
      <c r="L67" s="166"/>
      <c r="M67" s="166">
        <f>SUM(M68:M71)</f>
        <v>0</v>
      </c>
      <c r="N67" s="166"/>
      <c r="O67" s="166">
        <f>SUM(O68:O71)</f>
        <v>12.39</v>
      </c>
      <c r="P67" s="166"/>
      <c r="Q67" s="166">
        <f>SUM(Q68:Q71)</f>
        <v>0</v>
      </c>
      <c r="R67" s="166"/>
      <c r="S67" s="166"/>
      <c r="T67" s="167"/>
      <c r="U67" s="161"/>
      <c r="V67" s="161">
        <f>SUM(V68:V71)</f>
        <v>12.65</v>
      </c>
      <c r="W67" s="161"/>
      <c r="X67" s="161"/>
      <c r="AG67" t="s">
        <v>149</v>
      </c>
    </row>
    <row r="68" spans="1:60" outlineLevel="1" x14ac:dyDescent="0.2">
      <c r="A68" s="168">
        <v>19</v>
      </c>
      <c r="B68" s="169" t="s">
        <v>501</v>
      </c>
      <c r="C68" s="178" t="s">
        <v>502</v>
      </c>
      <c r="D68" s="170" t="s">
        <v>182</v>
      </c>
      <c r="E68" s="171">
        <v>4.9050000000000002</v>
      </c>
      <c r="F68" s="172"/>
      <c r="G68" s="173">
        <f>ROUND(E68*F68,2)</f>
        <v>0</v>
      </c>
      <c r="H68" s="172"/>
      <c r="I68" s="173">
        <f>ROUND(E68*H68,2)</f>
        <v>0</v>
      </c>
      <c r="J68" s="172"/>
      <c r="K68" s="173">
        <f>ROUND(E68*J68,2)</f>
        <v>0</v>
      </c>
      <c r="L68" s="173">
        <v>21</v>
      </c>
      <c r="M68" s="173">
        <f>G68*(1+L68/100)</f>
        <v>0</v>
      </c>
      <c r="N68" s="173">
        <v>2.5249999999999999</v>
      </c>
      <c r="O68" s="173">
        <f>ROUND(E68*N68,2)</f>
        <v>12.39</v>
      </c>
      <c r="P68" s="173">
        <v>0</v>
      </c>
      <c r="Q68" s="173">
        <f>ROUND(E68*P68,2)</f>
        <v>0</v>
      </c>
      <c r="R68" s="173" t="s">
        <v>478</v>
      </c>
      <c r="S68" s="173" t="s">
        <v>154</v>
      </c>
      <c r="T68" s="174" t="s">
        <v>155</v>
      </c>
      <c r="U68" s="156">
        <v>2.58</v>
      </c>
      <c r="V68" s="156">
        <f>ROUND(E68*U68,2)</f>
        <v>12.65</v>
      </c>
      <c r="W68" s="156"/>
      <c r="X68" s="156" t="s">
        <v>156</v>
      </c>
      <c r="Y68" s="147"/>
      <c r="Z68" s="147"/>
      <c r="AA68" s="147"/>
      <c r="AB68" s="147"/>
      <c r="AC68" s="147"/>
      <c r="AD68" s="147"/>
      <c r="AE68" s="147"/>
      <c r="AF68" s="147"/>
      <c r="AG68" s="147" t="s">
        <v>157</v>
      </c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 outlineLevel="1" x14ac:dyDescent="0.2">
      <c r="A69" s="154"/>
      <c r="B69" s="155"/>
      <c r="C69" s="253" t="s">
        <v>503</v>
      </c>
      <c r="D69" s="254"/>
      <c r="E69" s="254"/>
      <c r="F69" s="254"/>
      <c r="G69" s="254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47"/>
      <c r="Z69" s="147"/>
      <c r="AA69" s="147"/>
      <c r="AB69" s="147"/>
      <c r="AC69" s="147"/>
      <c r="AD69" s="147"/>
      <c r="AE69" s="147"/>
      <c r="AF69" s="147"/>
      <c r="AG69" s="147" t="s">
        <v>175</v>
      </c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</row>
    <row r="70" spans="1:60" outlineLevel="1" x14ac:dyDescent="0.2">
      <c r="A70" s="154"/>
      <c r="B70" s="155"/>
      <c r="C70" s="264" t="s">
        <v>504</v>
      </c>
      <c r="D70" s="265"/>
      <c r="E70" s="265"/>
      <c r="F70" s="265"/>
      <c r="G70" s="265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47"/>
      <c r="Z70" s="147"/>
      <c r="AA70" s="147"/>
      <c r="AB70" s="147"/>
      <c r="AC70" s="147"/>
      <c r="AD70" s="147"/>
      <c r="AE70" s="147"/>
      <c r="AF70" s="147"/>
      <c r="AG70" s="147" t="s">
        <v>331</v>
      </c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</row>
    <row r="71" spans="1:60" outlineLevel="1" x14ac:dyDescent="0.2">
      <c r="A71" s="154"/>
      <c r="B71" s="155"/>
      <c r="C71" s="179" t="s">
        <v>505</v>
      </c>
      <c r="D71" s="157"/>
      <c r="E71" s="158">
        <v>4.9050000000000002</v>
      </c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47"/>
      <c r="Z71" s="147"/>
      <c r="AA71" s="147"/>
      <c r="AB71" s="147"/>
      <c r="AC71" s="147"/>
      <c r="AD71" s="147"/>
      <c r="AE71" s="147"/>
      <c r="AF71" s="147"/>
      <c r="AG71" s="147" t="s">
        <v>159</v>
      </c>
      <c r="AH71" s="147">
        <v>0</v>
      </c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x14ac:dyDescent="0.2">
      <c r="A72" s="162" t="s">
        <v>148</v>
      </c>
      <c r="B72" s="163" t="s">
        <v>95</v>
      </c>
      <c r="C72" s="177" t="s">
        <v>96</v>
      </c>
      <c r="D72" s="164"/>
      <c r="E72" s="165"/>
      <c r="F72" s="166"/>
      <c r="G72" s="166">
        <f>SUMIF(AG73:AG80,"&lt;&gt;NOR",G73:G80)</f>
        <v>0</v>
      </c>
      <c r="H72" s="166"/>
      <c r="I72" s="166">
        <f>SUM(I73:I80)</f>
        <v>0</v>
      </c>
      <c r="J72" s="166"/>
      <c r="K72" s="166">
        <f>SUM(K73:K80)</f>
        <v>0</v>
      </c>
      <c r="L72" s="166"/>
      <c r="M72" s="166">
        <f>SUM(M73:M80)</f>
        <v>0</v>
      </c>
      <c r="N72" s="166"/>
      <c r="O72" s="166">
        <f>SUM(O73:O80)</f>
        <v>2.9299999999999997</v>
      </c>
      <c r="P72" s="166"/>
      <c r="Q72" s="166">
        <f>SUM(Q73:Q80)</f>
        <v>0</v>
      </c>
      <c r="R72" s="166"/>
      <c r="S72" s="166"/>
      <c r="T72" s="167"/>
      <c r="U72" s="161"/>
      <c r="V72" s="161">
        <f>SUM(V73:V80)</f>
        <v>18.98</v>
      </c>
      <c r="W72" s="161"/>
      <c r="X72" s="161"/>
      <c r="AG72" t="s">
        <v>149</v>
      </c>
    </row>
    <row r="73" spans="1:60" outlineLevel="1" x14ac:dyDescent="0.2">
      <c r="A73" s="168">
        <v>20</v>
      </c>
      <c r="B73" s="169" t="s">
        <v>276</v>
      </c>
      <c r="C73" s="178" t="s">
        <v>277</v>
      </c>
      <c r="D73" s="170" t="s">
        <v>189</v>
      </c>
      <c r="E73" s="171">
        <v>60</v>
      </c>
      <c r="F73" s="172"/>
      <c r="G73" s="173">
        <f>ROUND(E73*F73,2)</f>
        <v>0</v>
      </c>
      <c r="H73" s="172"/>
      <c r="I73" s="173">
        <f>ROUND(E73*H73,2)</f>
        <v>0</v>
      </c>
      <c r="J73" s="172"/>
      <c r="K73" s="173">
        <f>ROUND(E73*J73,2)</f>
        <v>0</v>
      </c>
      <c r="L73" s="173">
        <v>21</v>
      </c>
      <c r="M73" s="173">
        <f>G73*(1+L73/100)</f>
        <v>0</v>
      </c>
      <c r="N73" s="173">
        <v>0</v>
      </c>
      <c r="O73" s="173">
        <f>ROUND(E73*N73,2)</f>
        <v>0</v>
      </c>
      <c r="P73" s="173">
        <v>0</v>
      </c>
      <c r="Q73" s="173">
        <f>ROUND(E73*P73,2)</f>
        <v>0</v>
      </c>
      <c r="R73" s="173"/>
      <c r="S73" s="173" t="s">
        <v>154</v>
      </c>
      <c r="T73" s="174" t="s">
        <v>155</v>
      </c>
      <c r="U73" s="156">
        <v>0.05</v>
      </c>
      <c r="V73" s="156">
        <f>ROUND(E73*U73,2)</f>
        <v>3</v>
      </c>
      <c r="W73" s="156"/>
      <c r="X73" s="156" t="s">
        <v>156</v>
      </c>
      <c r="Y73" s="147"/>
      <c r="Z73" s="147"/>
      <c r="AA73" s="147"/>
      <c r="AB73" s="147"/>
      <c r="AC73" s="147"/>
      <c r="AD73" s="147"/>
      <c r="AE73" s="147"/>
      <c r="AF73" s="147"/>
      <c r="AG73" s="147" t="s">
        <v>157</v>
      </c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</row>
    <row r="74" spans="1:60" outlineLevel="1" x14ac:dyDescent="0.2">
      <c r="A74" s="154"/>
      <c r="B74" s="155"/>
      <c r="C74" s="179" t="s">
        <v>506</v>
      </c>
      <c r="D74" s="157"/>
      <c r="E74" s="158">
        <v>60</v>
      </c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47"/>
      <c r="Z74" s="147"/>
      <c r="AA74" s="147"/>
      <c r="AB74" s="147"/>
      <c r="AC74" s="147"/>
      <c r="AD74" s="147"/>
      <c r="AE74" s="147"/>
      <c r="AF74" s="147"/>
      <c r="AG74" s="147" t="s">
        <v>159</v>
      </c>
      <c r="AH74" s="147">
        <v>0</v>
      </c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</row>
    <row r="75" spans="1:60" outlineLevel="1" x14ac:dyDescent="0.2">
      <c r="A75" s="168">
        <v>21</v>
      </c>
      <c r="B75" s="169" t="s">
        <v>507</v>
      </c>
      <c r="C75" s="178" t="s">
        <v>508</v>
      </c>
      <c r="D75" s="170" t="s">
        <v>434</v>
      </c>
      <c r="E75" s="171">
        <v>1</v>
      </c>
      <c r="F75" s="172"/>
      <c r="G75" s="173">
        <f>ROUND(E75*F75,2)</f>
        <v>0</v>
      </c>
      <c r="H75" s="172"/>
      <c r="I75" s="173">
        <f>ROUND(E75*H75,2)</f>
        <v>0</v>
      </c>
      <c r="J75" s="172"/>
      <c r="K75" s="173">
        <f>ROUND(E75*J75,2)</f>
        <v>0</v>
      </c>
      <c r="L75" s="173">
        <v>21</v>
      </c>
      <c r="M75" s="173">
        <f>G75*(1+L75/100)</f>
        <v>0</v>
      </c>
      <c r="N75" s="173">
        <v>2.9200300000000001</v>
      </c>
      <c r="O75" s="173">
        <f>ROUND(E75*N75,2)</f>
        <v>2.92</v>
      </c>
      <c r="P75" s="173">
        <v>0</v>
      </c>
      <c r="Q75" s="173">
        <f>ROUND(E75*P75,2)</f>
        <v>0</v>
      </c>
      <c r="R75" s="173" t="s">
        <v>190</v>
      </c>
      <c r="S75" s="173" t="s">
        <v>248</v>
      </c>
      <c r="T75" s="174" t="s">
        <v>155</v>
      </c>
      <c r="U75" s="156">
        <v>15.981999999999999</v>
      </c>
      <c r="V75" s="156">
        <f>ROUND(E75*U75,2)</f>
        <v>15.98</v>
      </c>
      <c r="W75" s="156"/>
      <c r="X75" s="156" t="s">
        <v>156</v>
      </c>
      <c r="Y75" s="147"/>
      <c r="Z75" s="147"/>
      <c r="AA75" s="147"/>
      <c r="AB75" s="147"/>
      <c r="AC75" s="147"/>
      <c r="AD75" s="147"/>
      <c r="AE75" s="147"/>
      <c r="AF75" s="147"/>
      <c r="AG75" s="147" t="s">
        <v>157</v>
      </c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outlineLevel="1" x14ac:dyDescent="0.2">
      <c r="A76" s="154"/>
      <c r="B76" s="155"/>
      <c r="C76" s="253" t="s">
        <v>509</v>
      </c>
      <c r="D76" s="254"/>
      <c r="E76" s="254"/>
      <c r="F76" s="254"/>
      <c r="G76" s="254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47"/>
      <c r="Z76" s="147"/>
      <c r="AA76" s="147"/>
      <c r="AB76" s="147"/>
      <c r="AC76" s="147"/>
      <c r="AD76" s="147"/>
      <c r="AE76" s="147"/>
      <c r="AF76" s="147"/>
      <c r="AG76" s="147" t="s">
        <v>175</v>
      </c>
      <c r="AH76" s="147"/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</row>
    <row r="77" spans="1:60" outlineLevel="1" x14ac:dyDescent="0.2">
      <c r="A77" s="154"/>
      <c r="B77" s="155"/>
      <c r="C77" s="264" t="s">
        <v>510</v>
      </c>
      <c r="D77" s="265"/>
      <c r="E77" s="265"/>
      <c r="F77" s="265"/>
      <c r="G77" s="265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47"/>
      <c r="Z77" s="147"/>
      <c r="AA77" s="147"/>
      <c r="AB77" s="147"/>
      <c r="AC77" s="147"/>
      <c r="AD77" s="147"/>
      <c r="AE77" s="147"/>
      <c r="AF77" s="147"/>
      <c r="AG77" s="147" t="s">
        <v>331</v>
      </c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outlineLevel="1" x14ac:dyDescent="0.2">
      <c r="A78" s="168">
        <v>22</v>
      </c>
      <c r="B78" s="169" t="s">
        <v>511</v>
      </c>
      <c r="C78" s="178" t="s">
        <v>512</v>
      </c>
      <c r="D78" s="170" t="s">
        <v>189</v>
      </c>
      <c r="E78" s="171">
        <v>63</v>
      </c>
      <c r="F78" s="172"/>
      <c r="G78" s="173">
        <f>ROUND(E78*F78,2)</f>
        <v>0</v>
      </c>
      <c r="H78" s="172"/>
      <c r="I78" s="173">
        <f>ROUND(E78*H78,2)</f>
        <v>0</v>
      </c>
      <c r="J78" s="172"/>
      <c r="K78" s="173">
        <f>ROUND(E78*J78,2)</f>
        <v>0</v>
      </c>
      <c r="L78" s="173">
        <v>21</v>
      </c>
      <c r="M78" s="173">
        <f>G78*(1+L78/100)</f>
        <v>0</v>
      </c>
      <c r="N78" s="173">
        <v>2.2000000000000001E-4</v>
      </c>
      <c r="O78" s="173">
        <f>ROUND(E78*N78,2)</f>
        <v>0.01</v>
      </c>
      <c r="P78" s="173">
        <v>0</v>
      </c>
      <c r="Q78" s="173">
        <f>ROUND(E78*P78,2)</f>
        <v>0</v>
      </c>
      <c r="R78" s="173" t="s">
        <v>228</v>
      </c>
      <c r="S78" s="173" t="s">
        <v>154</v>
      </c>
      <c r="T78" s="174" t="s">
        <v>155</v>
      </c>
      <c r="U78" s="156">
        <v>0</v>
      </c>
      <c r="V78" s="156">
        <f>ROUND(E78*U78,2)</f>
        <v>0</v>
      </c>
      <c r="W78" s="156"/>
      <c r="X78" s="156" t="s">
        <v>229</v>
      </c>
      <c r="Y78" s="147"/>
      <c r="Z78" s="147"/>
      <c r="AA78" s="147"/>
      <c r="AB78" s="147"/>
      <c r="AC78" s="147"/>
      <c r="AD78" s="147"/>
      <c r="AE78" s="147"/>
      <c r="AF78" s="147"/>
      <c r="AG78" s="147" t="s">
        <v>230</v>
      </c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</row>
    <row r="79" spans="1:60" outlineLevel="1" x14ac:dyDescent="0.2">
      <c r="A79" s="154"/>
      <c r="B79" s="155"/>
      <c r="C79" s="179" t="s">
        <v>513</v>
      </c>
      <c r="D79" s="157"/>
      <c r="E79" s="158">
        <v>60</v>
      </c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47"/>
      <c r="Z79" s="147"/>
      <c r="AA79" s="147"/>
      <c r="AB79" s="147"/>
      <c r="AC79" s="147"/>
      <c r="AD79" s="147"/>
      <c r="AE79" s="147"/>
      <c r="AF79" s="147"/>
      <c r="AG79" s="147" t="s">
        <v>159</v>
      </c>
      <c r="AH79" s="147">
        <v>5</v>
      </c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</row>
    <row r="80" spans="1:60" outlineLevel="1" x14ac:dyDescent="0.2">
      <c r="A80" s="154"/>
      <c r="B80" s="155"/>
      <c r="C80" s="180" t="s">
        <v>406</v>
      </c>
      <c r="D80" s="159"/>
      <c r="E80" s="160">
        <v>3</v>
      </c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47"/>
      <c r="Z80" s="147"/>
      <c r="AA80" s="147"/>
      <c r="AB80" s="147"/>
      <c r="AC80" s="147"/>
      <c r="AD80" s="147"/>
      <c r="AE80" s="147"/>
      <c r="AF80" s="147"/>
      <c r="AG80" s="147" t="s">
        <v>159</v>
      </c>
      <c r="AH80" s="147">
        <v>4</v>
      </c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</row>
    <row r="81" spans="1:60" x14ac:dyDescent="0.2">
      <c r="A81" s="162" t="s">
        <v>148</v>
      </c>
      <c r="B81" s="163" t="s">
        <v>103</v>
      </c>
      <c r="C81" s="177" t="s">
        <v>104</v>
      </c>
      <c r="D81" s="164"/>
      <c r="E81" s="165"/>
      <c r="F81" s="166"/>
      <c r="G81" s="166">
        <f>SUMIF(AG82:AG86,"&lt;&gt;NOR",G82:G86)</f>
        <v>0</v>
      </c>
      <c r="H81" s="166"/>
      <c r="I81" s="166">
        <f>SUM(I82:I86)</f>
        <v>0</v>
      </c>
      <c r="J81" s="166"/>
      <c r="K81" s="166">
        <f>SUM(K82:K86)</f>
        <v>0</v>
      </c>
      <c r="L81" s="166"/>
      <c r="M81" s="166">
        <f>SUM(M82:M86)</f>
        <v>0</v>
      </c>
      <c r="N81" s="166"/>
      <c r="O81" s="166">
        <f>SUM(O82:O86)</f>
        <v>0</v>
      </c>
      <c r="P81" s="166"/>
      <c r="Q81" s="166">
        <f>SUM(Q82:Q86)</f>
        <v>0</v>
      </c>
      <c r="R81" s="166"/>
      <c r="S81" s="166"/>
      <c r="T81" s="167"/>
      <c r="U81" s="161"/>
      <c r="V81" s="161">
        <f>SUM(V82:V86)</f>
        <v>251.11</v>
      </c>
      <c r="W81" s="161"/>
      <c r="X81" s="161"/>
      <c r="AG81" t="s">
        <v>149</v>
      </c>
    </row>
    <row r="82" spans="1:60" outlineLevel="1" x14ac:dyDescent="0.2">
      <c r="A82" s="168">
        <v>23</v>
      </c>
      <c r="B82" s="169" t="s">
        <v>514</v>
      </c>
      <c r="C82" s="178" t="s">
        <v>515</v>
      </c>
      <c r="D82" s="170" t="s">
        <v>227</v>
      </c>
      <c r="E82" s="171">
        <v>219.88498000000001</v>
      </c>
      <c r="F82" s="172"/>
      <c r="G82" s="173">
        <f>ROUND(E82*F82,2)</f>
        <v>0</v>
      </c>
      <c r="H82" s="172"/>
      <c r="I82" s="173">
        <f>ROUND(E82*H82,2)</f>
        <v>0</v>
      </c>
      <c r="J82" s="172"/>
      <c r="K82" s="173">
        <f>ROUND(E82*J82,2)</f>
        <v>0</v>
      </c>
      <c r="L82" s="173">
        <v>21</v>
      </c>
      <c r="M82" s="173">
        <f>G82*(1+L82/100)</f>
        <v>0</v>
      </c>
      <c r="N82" s="173">
        <v>0</v>
      </c>
      <c r="O82" s="173">
        <f>ROUND(E82*N82,2)</f>
        <v>0</v>
      </c>
      <c r="P82" s="173">
        <v>0</v>
      </c>
      <c r="Q82" s="173">
        <f>ROUND(E82*P82,2)</f>
        <v>0</v>
      </c>
      <c r="R82" s="173" t="s">
        <v>516</v>
      </c>
      <c r="S82" s="173" t="s">
        <v>154</v>
      </c>
      <c r="T82" s="174" t="s">
        <v>155</v>
      </c>
      <c r="U82" s="156">
        <v>1.1419999999999999</v>
      </c>
      <c r="V82" s="156">
        <f>ROUND(E82*U82,2)</f>
        <v>251.11</v>
      </c>
      <c r="W82" s="156"/>
      <c r="X82" s="156" t="s">
        <v>306</v>
      </c>
      <c r="Y82" s="147"/>
      <c r="Z82" s="147"/>
      <c r="AA82" s="147"/>
      <c r="AB82" s="147"/>
      <c r="AC82" s="147"/>
      <c r="AD82" s="147"/>
      <c r="AE82" s="147"/>
      <c r="AF82" s="147"/>
      <c r="AG82" s="147" t="s">
        <v>307</v>
      </c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</row>
    <row r="83" spans="1:60" ht="22.5" outlineLevel="1" x14ac:dyDescent="0.2">
      <c r="A83" s="154"/>
      <c r="B83" s="155"/>
      <c r="C83" s="253" t="s">
        <v>517</v>
      </c>
      <c r="D83" s="254"/>
      <c r="E83" s="254"/>
      <c r="F83" s="254"/>
      <c r="G83" s="254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  <c r="X83" s="156"/>
      <c r="Y83" s="147"/>
      <c r="Z83" s="147"/>
      <c r="AA83" s="147"/>
      <c r="AB83" s="147"/>
      <c r="AC83" s="147"/>
      <c r="AD83" s="147"/>
      <c r="AE83" s="147"/>
      <c r="AF83" s="147"/>
      <c r="AG83" s="147" t="s">
        <v>175</v>
      </c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75" t="str">
        <f>C83</f>
        <v>na novostavbách a změnách objektů pro oplocení (815 2 JKSo), objekty zvláštní pro chov živočichů (815 3 JKSO), objekty pozemní různé (815 9 JKSO)</v>
      </c>
      <c r="BB83" s="147"/>
      <c r="BC83" s="147"/>
      <c r="BD83" s="147"/>
      <c r="BE83" s="147"/>
      <c r="BF83" s="147"/>
      <c r="BG83" s="147"/>
      <c r="BH83" s="147"/>
    </row>
    <row r="84" spans="1:60" outlineLevel="1" x14ac:dyDescent="0.2">
      <c r="A84" s="154"/>
      <c r="B84" s="155"/>
      <c r="C84" s="179" t="s">
        <v>309</v>
      </c>
      <c r="D84" s="157"/>
      <c r="E84" s="158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47"/>
      <c r="Z84" s="147"/>
      <c r="AA84" s="147"/>
      <c r="AB84" s="147"/>
      <c r="AC84" s="147"/>
      <c r="AD84" s="147"/>
      <c r="AE84" s="147"/>
      <c r="AF84" s="147"/>
      <c r="AG84" s="147" t="s">
        <v>159</v>
      </c>
      <c r="AH84" s="147">
        <v>0</v>
      </c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</row>
    <row r="85" spans="1:60" outlineLevel="1" x14ac:dyDescent="0.2">
      <c r="A85" s="154"/>
      <c r="B85" s="155"/>
      <c r="C85" s="179" t="s">
        <v>518</v>
      </c>
      <c r="D85" s="157"/>
      <c r="E85" s="158"/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  <c r="X85" s="156"/>
      <c r="Y85" s="147"/>
      <c r="Z85" s="147"/>
      <c r="AA85" s="147"/>
      <c r="AB85" s="147"/>
      <c r="AC85" s="147"/>
      <c r="AD85" s="147"/>
      <c r="AE85" s="147"/>
      <c r="AF85" s="147"/>
      <c r="AG85" s="147" t="s">
        <v>159</v>
      </c>
      <c r="AH85" s="147">
        <v>0</v>
      </c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</row>
    <row r="86" spans="1:60" outlineLevel="1" x14ac:dyDescent="0.2">
      <c r="A86" s="154"/>
      <c r="B86" s="155"/>
      <c r="C86" s="179" t="s">
        <v>519</v>
      </c>
      <c r="D86" s="157"/>
      <c r="E86" s="158">
        <v>219.88498000000001</v>
      </c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  <c r="S86" s="156"/>
      <c r="T86" s="156"/>
      <c r="U86" s="156"/>
      <c r="V86" s="156"/>
      <c r="W86" s="156"/>
      <c r="X86" s="156"/>
      <c r="Y86" s="147"/>
      <c r="Z86" s="147"/>
      <c r="AA86" s="147"/>
      <c r="AB86" s="147"/>
      <c r="AC86" s="147"/>
      <c r="AD86" s="147"/>
      <c r="AE86" s="147"/>
      <c r="AF86" s="147"/>
      <c r="AG86" s="147" t="s">
        <v>159</v>
      </c>
      <c r="AH86" s="147">
        <v>0</v>
      </c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</row>
    <row r="87" spans="1:60" x14ac:dyDescent="0.2">
      <c r="A87" s="162" t="s">
        <v>148</v>
      </c>
      <c r="B87" s="163" t="s">
        <v>107</v>
      </c>
      <c r="C87" s="177" t="s">
        <v>108</v>
      </c>
      <c r="D87" s="164"/>
      <c r="E87" s="165"/>
      <c r="F87" s="166"/>
      <c r="G87" s="166">
        <f>SUMIF(AG88:AG101,"&lt;&gt;NOR",G88:G101)</f>
        <v>0</v>
      </c>
      <c r="H87" s="166"/>
      <c r="I87" s="166">
        <f>SUM(I88:I101)</f>
        <v>0</v>
      </c>
      <c r="J87" s="166"/>
      <c r="K87" s="166">
        <f>SUM(K88:K101)</f>
        <v>0</v>
      </c>
      <c r="L87" s="166"/>
      <c r="M87" s="166">
        <f>SUM(M88:M101)</f>
        <v>0</v>
      </c>
      <c r="N87" s="166"/>
      <c r="O87" s="166">
        <f>SUM(O88:O101)</f>
        <v>0.21</v>
      </c>
      <c r="P87" s="166"/>
      <c r="Q87" s="166">
        <f>SUM(Q88:Q101)</f>
        <v>0</v>
      </c>
      <c r="R87" s="166"/>
      <c r="S87" s="166"/>
      <c r="T87" s="167"/>
      <c r="U87" s="161"/>
      <c r="V87" s="161">
        <f>SUM(V88:V101)</f>
        <v>33.340000000000003</v>
      </c>
      <c r="W87" s="161"/>
      <c r="X87" s="161"/>
      <c r="AG87" t="s">
        <v>149</v>
      </c>
    </row>
    <row r="88" spans="1:60" ht="33.75" outlineLevel="1" x14ac:dyDescent="0.2">
      <c r="A88" s="168">
        <v>24</v>
      </c>
      <c r="B88" s="169" t="s">
        <v>520</v>
      </c>
      <c r="C88" s="178" t="s">
        <v>521</v>
      </c>
      <c r="D88" s="170" t="s">
        <v>152</v>
      </c>
      <c r="E88" s="171">
        <v>81.75</v>
      </c>
      <c r="F88" s="172"/>
      <c r="G88" s="173">
        <f>ROUND(E88*F88,2)</f>
        <v>0</v>
      </c>
      <c r="H88" s="172"/>
      <c r="I88" s="173">
        <f>ROUND(E88*H88,2)</f>
        <v>0</v>
      </c>
      <c r="J88" s="172"/>
      <c r="K88" s="173">
        <f>ROUND(E88*J88,2)</f>
        <v>0</v>
      </c>
      <c r="L88" s="173">
        <v>21</v>
      </c>
      <c r="M88" s="173">
        <f>G88*(1+L88/100)</f>
        <v>0</v>
      </c>
      <c r="N88" s="173">
        <v>5.1999999999999995E-4</v>
      </c>
      <c r="O88" s="173">
        <f>ROUND(E88*N88,2)</f>
        <v>0.04</v>
      </c>
      <c r="P88" s="173">
        <v>0</v>
      </c>
      <c r="Q88" s="173">
        <f>ROUND(E88*P88,2)</f>
        <v>0</v>
      </c>
      <c r="R88" s="173" t="s">
        <v>522</v>
      </c>
      <c r="S88" s="173" t="s">
        <v>154</v>
      </c>
      <c r="T88" s="174" t="s">
        <v>155</v>
      </c>
      <c r="U88" s="156">
        <v>4.9000000000000002E-2</v>
      </c>
      <c r="V88" s="156">
        <f>ROUND(E88*U88,2)</f>
        <v>4.01</v>
      </c>
      <c r="W88" s="156"/>
      <c r="X88" s="156" t="s">
        <v>156</v>
      </c>
      <c r="Y88" s="147"/>
      <c r="Z88" s="147"/>
      <c r="AA88" s="147"/>
      <c r="AB88" s="147"/>
      <c r="AC88" s="147"/>
      <c r="AD88" s="147"/>
      <c r="AE88" s="147"/>
      <c r="AF88" s="147"/>
      <c r="AG88" s="147" t="s">
        <v>157</v>
      </c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</row>
    <row r="89" spans="1:60" outlineLevel="1" x14ac:dyDescent="0.2">
      <c r="A89" s="154"/>
      <c r="B89" s="155"/>
      <c r="C89" s="179" t="s">
        <v>523</v>
      </c>
      <c r="D89" s="157"/>
      <c r="E89" s="158">
        <v>81.75</v>
      </c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47"/>
      <c r="Z89" s="147"/>
      <c r="AA89" s="147"/>
      <c r="AB89" s="147"/>
      <c r="AC89" s="147"/>
      <c r="AD89" s="147"/>
      <c r="AE89" s="147"/>
      <c r="AF89" s="147"/>
      <c r="AG89" s="147" t="s">
        <v>159</v>
      </c>
      <c r="AH89" s="147">
        <v>0</v>
      </c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</row>
    <row r="90" spans="1:60" ht="33.75" outlineLevel="1" x14ac:dyDescent="0.2">
      <c r="A90" s="168">
        <v>25</v>
      </c>
      <c r="B90" s="169" t="s">
        <v>524</v>
      </c>
      <c r="C90" s="178" t="s">
        <v>525</v>
      </c>
      <c r="D90" s="170" t="s">
        <v>152</v>
      </c>
      <c r="E90" s="171">
        <v>163.5</v>
      </c>
      <c r="F90" s="172"/>
      <c r="G90" s="173">
        <f>ROUND(E90*F90,2)</f>
        <v>0</v>
      </c>
      <c r="H90" s="172"/>
      <c r="I90" s="173">
        <f>ROUND(E90*H90,2)</f>
        <v>0</v>
      </c>
      <c r="J90" s="172"/>
      <c r="K90" s="173">
        <f>ROUND(E90*J90,2)</f>
        <v>0</v>
      </c>
      <c r="L90" s="173">
        <v>21</v>
      </c>
      <c r="M90" s="173">
        <f>G90*(1+L90/100)</f>
        <v>0</v>
      </c>
      <c r="N90" s="173">
        <v>6.3000000000000003E-4</v>
      </c>
      <c r="O90" s="173">
        <f>ROUND(E90*N90,2)</f>
        <v>0.1</v>
      </c>
      <c r="P90" s="173">
        <v>0</v>
      </c>
      <c r="Q90" s="173">
        <f>ROUND(E90*P90,2)</f>
        <v>0</v>
      </c>
      <c r="R90" s="173" t="s">
        <v>522</v>
      </c>
      <c r="S90" s="173" t="s">
        <v>154</v>
      </c>
      <c r="T90" s="174" t="s">
        <v>155</v>
      </c>
      <c r="U90" s="156">
        <v>6.4000000000000001E-2</v>
      </c>
      <c r="V90" s="156">
        <f>ROUND(E90*U90,2)</f>
        <v>10.46</v>
      </c>
      <c r="W90" s="156"/>
      <c r="X90" s="156" t="s">
        <v>156</v>
      </c>
      <c r="Y90" s="147"/>
      <c r="Z90" s="147"/>
      <c r="AA90" s="147"/>
      <c r="AB90" s="147"/>
      <c r="AC90" s="147"/>
      <c r="AD90" s="147"/>
      <c r="AE90" s="147"/>
      <c r="AF90" s="147"/>
      <c r="AG90" s="147" t="s">
        <v>157</v>
      </c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</row>
    <row r="91" spans="1:60" outlineLevel="1" x14ac:dyDescent="0.2">
      <c r="A91" s="154"/>
      <c r="B91" s="155"/>
      <c r="C91" s="179" t="s">
        <v>526</v>
      </c>
      <c r="D91" s="157"/>
      <c r="E91" s="158">
        <v>81.75</v>
      </c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  <c r="X91" s="156"/>
      <c r="Y91" s="147"/>
      <c r="Z91" s="147"/>
      <c r="AA91" s="147"/>
      <c r="AB91" s="147"/>
      <c r="AC91" s="147"/>
      <c r="AD91" s="147"/>
      <c r="AE91" s="147"/>
      <c r="AF91" s="147"/>
      <c r="AG91" s="147" t="s">
        <v>159</v>
      </c>
      <c r="AH91" s="147">
        <v>5</v>
      </c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</row>
    <row r="92" spans="1:60" outlineLevel="1" x14ac:dyDescent="0.2">
      <c r="A92" s="154"/>
      <c r="B92" s="155"/>
      <c r="C92" s="180" t="s">
        <v>527</v>
      </c>
      <c r="D92" s="159"/>
      <c r="E92" s="160">
        <v>81.75</v>
      </c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47"/>
      <c r="Z92" s="147"/>
      <c r="AA92" s="147"/>
      <c r="AB92" s="147"/>
      <c r="AC92" s="147"/>
      <c r="AD92" s="147"/>
      <c r="AE92" s="147"/>
      <c r="AF92" s="147"/>
      <c r="AG92" s="147" t="s">
        <v>159</v>
      </c>
      <c r="AH92" s="147">
        <v>4</v>
      </c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</row>
    <row r="93" spans="1:60" outlineLevel="1" x14ac:dyDescent="0.2">
      <c r="A93" s="168">
        <v>26</v>
      </c>
      <c r="B93" s="169" t="s">
        <v>528</v>
      </c>
      <c r="C93" s="178" t="s">
        <v>529</v>
      </c>
      <c r="D93" s="170" t="s">
        <v>152</v>
      </c>
      <c r="E93" s="171">
        <v>81.75</v>
      </c>
      <c r="F93" s="172"/>
      <c r="G93" s="173">
        <f>ROUND(E93*F93,2)</f>
        <v>0</v>
      </c>
      <c r="H93" s="172"/>
      <c r="I93" s="173">
        <f>ROUND(E93*H93,2)</f>
        <v>0</v>
      </c>
      <c r="J93" s="172"/>
      <c r="K93" s="173">
        <f>ROUND(E93*J93,2)</f>
        <v>0</v>
      </c>
      <c r="L93" s="173">
        <v>21</v>
      </c>
      <c r="M93" s="173">
        <f>G93*(1+L93/100)</f>
        <v>0</v>
      </c>
      <c r="N93" s="173">
        <v>6.3000000000000003E-4</v>
      </c>
      <c r="O93" s="173">
        <f>ROUND(E93*N93,2)</f>
        <v>0.05</v>
      </c>
      <c r="P93" s="173">
        <v>0</v>
      </c>
      <c r="Q93" s="173">
        <f>ROUND(E93*P93,2)</f>
        <v>0</v>
      </c>
      <c r="R93" s="173" t="s">
        <v>522</v>
      </c>
      <c r="S93" s="173" t="s">
        <v>154</v>
      </c>
      <c r="T93" s="174" t="s">
        <v>155</v>
      </c>
      <c r="U93" s="156">
        <v>0.16</v>
      </c>
      <c r="V93" s="156">
        <f>ROUND(E93*U93,2)</f>
        <v>13.08</v>
      </c>
      <c r="W93" s="156"/>
      <c r="X93" s="156" t="s">
        <v>156</v>
      </c>
      <c r="Y93" s="147"/>
      <c r="Z93" s="147"/>
      <c r="AA93" s="147"/>
      <c r="AB93" s="147"/>
      <c r="AC93" s="147"/>
      <c r="AD93" s="147"/>
      <c r="AE93" s="147"/>
      <c r="AF93" s="147"/>
      <c r="AG93" s="147" t="s">
        <v>157</v>
      </c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</row>
    <row r="94" spans="1:60" outlineLevel="1" x14ac:dyDescent="0.2">
      <c r="A94" s="154"/>
      <c r="B94" s="155"/>
      <c r="C94" s="179" t="s">
        <v>523</v>
      </c>
      <c r="D94" s="157"/>
      <c r="E94" s="158">
        <v>81.75</v>
      </c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47"/>
      <c r="Z94" s="147"/>
      <c r="AA94" s="147"/>
      <c r="AB94" s="147"/>
      <c r="AC94" s="147"/>
      <c r="AD94" s="147"/>
      <c r="AE94" s="147"/>
      <c r="AF94" s="147"/>
      <c r="AG94" s="147" t="s">
        <v>159</v>
      </c>
      <c r="AH94" s="147">
        <v>0</v>
      </c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</row>
    <row r="95" spans="1:60" outlineLevel="1" x14ac:dyDescent="0.2">
      <c r="A95" s="168">
        <v>27</v>
      </c>
      <c r="B95" s="169" t="s">
        <v>530</v>
      </c>
      <c r="C95" s="178" t="s">
        <v>531</v>
      </c>
      <c r="D95" s="170" t="s">
        <v>189</v>
      </c>
      <c r="E95" s="171">
        <v>54.5</v>
      </c>
      <c r="F95" s="172"/>
      <c r="G95" s="173">
        <f>ROUND(E95*F95,2)</f>
        <v>0</v>
      </c>
      <c r="H95" s="172"/>
      <c r="I95" s="173">
        <f>ROUND(E95*H95,2)</f>
        <v>0</v>
      </c>
      <c r="J95" s="172"/>
      <c r="K95" s="173">
        <f>ROUND(E95*J95,2)</f>
        <v>0</v>
      </c>
      <c r="L95" s="173">
        <v>21</v>
      </c>
      <c r="M95" s="173">
        <f>G95*(1+L95/100)</f>
        <v>0</v>
      </c>
      <c r="N95" s="173">
        <v>3.3E-4</v>
      </c>
      <c r="O95" s="173">
        <f>ROUND(E95*N95,2)</f>
        <v>0.02</v>
      </c>
      <c r="P95" s="173">
        <v>0</v>
      </c>
      <c r="Q95" s="173">
        <f>ROUND(E95*P95,2)</f>
        <v>0</v>
      </c>
      <c r="R95" s="173" t="s">
        <v>522</v>
      </c>
      <c r="S95" s="173" t="s">
        <v>154</v>
      </c>
      <c r="T95" s="174" t="s">
        <v>155</v>
      </c>
      <c r="U95" s="156">
        <v>0.1</v>
      </c>
      <c r="V95" s="156">
        <f>ROUND(E95*U95,2)</f>
        <v>5.45</v>
      </c>
      <c r="W95" s="156"/>
      <c r="X95" s="156" t="s">
        <v>156</v>
      </c>
      <c r="Y95" s="147"/>
      <c r="Z95" s="147"/>
      <c r="AA95" s="147"/>
      <c r="AB95" s="147"/>
      <c r="AC95" s="147"/>
      <c r="AD95" s="147"/>
      <c r="AE95" s="147"/>
      <c r="AF95" s="147"/>
      <c r="AG95" s="147" t="s">
        <v>157</v>
      </c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</row>
    <row r="96" spans="1:60" outlineLevel="1" x14ac:dyDescent="0.2">
      <c r="A96" s="154"/>
      <c r="B96" s="155"/>
      <c r="C96" s="179" t="s">
        <v>532</v>
      </c>
      <c r="D96" s="157"/>
      <c r="E96" s="158">
        <v>54.5</v>
      </c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47"/>
      <c r="Z96" s="147"/>
      <c r="AA96" s="147"/>
      <c r="AB96" s="147"/>
      <c r="AC96" s="147"/>
      <c r="AD96" s="147"/>
      <c r="AE96" s="147"/>
      <c r="AF96" s="147"/>
      <c r="AG96" s="147" t="s">
        <v>159</v>
      </c>
      <c r="AH96" s="147">
        <v>0</v>
      </c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</row>
    <row r="97" spans="1:60" outlineLevel="1" x14ac:dyDescent="0.2">
      <c r="A97" s="168">
        <v>28</v>
      </c>
      <c r="B97" s="169" t="s">
        <v>533</v>
      </c>
      <c r="C97" s="178" t="s">
        <v>534</v>
      </c>
      <c r="D97" s="170" t="s">
        <v>227</v>
      </c>
      <c r="E97" s="171">
        <v>0.215</v>
      </c>
      <c r="F97" s="172"/>
      <c r="G97" s="173">
        <f>ROUND(E97*F97,2)</f>
        <v>0</v>
      </c>
      <c r="H97" s="172"/>
      <c r="I97" s="173">
        <f>ROUND(E97*H97,2)</f>
        <v>0</v>
      </c>
      <c r="J97" s="172"/>
      <c r="K97" s="173">
        <f>ROUND(E97*J97,2)</f>
        <v>0</v>
      </c>
      <c r="L97" s="173">
        <v>21</v>
      </c>
      <c r="M97" s="173">
        <f>G97*(1+L97/100)</f>
        <v>0</v>
      </c>
      <c r="N97" s="173">
        <v>0</v>
      </c>
      <c r="O97" s="173">
        <f>ROUND(E97*N97,2)</f>
        <v>0</v>
      </c>
      <c r="P97" s="173">
        <v>0</v>
      </c>
      <c r="Q97" s="173">
        <f>ROUND(E97*P97,2)</f>
        <v>0</v>
      </c>
      <c r="R97" s="173" t="s">
        <v>522</v>
      </c>
      <c r="S97" s="173" t="s">
        <v>154</v>
      </c>
      <c r="T97" s="174" t="s">
        <v>155</v>
      </c>
      <c r="U97" s="156">
        <v>1.5669999999999999</v>
      </c>
      <c r="V97" s="156">
        <f>ROUND(E97*U97,2)</f>
        <v>0.34</v>
      </c>
      <c r="W97" s="156"/>
      <c r="X97" s="156" t="s">
        <v>306</v>
      </c>
      <c r="Y97" s="147"/>
      <c r="Z97" s="147"/>
      <c r="AA97" s="147"/>
      <c r="AB97" s="147"/>
      <c r="AC97" s="147"/>
      <c r="AD97" s="147"/>
      <c r="AE97" s="147"/>
      <c r="AF97" s="147"/>
      <c r="AG97" s="147" t="s">
        <v>307</v>
      </c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</row>
    <row r="98" spans="1:60" outlineLevel="1" x14ac:dyDescent="0.2">
      <c r="A98" s="154"/>
      <c r="B98" s="155"/>
      <c r="C98" s="253" t="s">
        <v>535</v>
      </c>
      <c r="D98" s="254"/>
      <c r="E98" s="254"/>
      <c r="F98" s="254"/>
      <c r="G98" s="254"/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6"/>
      <c r="S98" s="156"/>
      <c r="T98" s="156"/>
      <c r="U98" s="156"/>
      <c r="V98" s="156"/>
      <c r="W98" s="156"/>
      <c r="X98" s="156"/>
      <c r="Y98" s="147"/>
      <c r="Z98" s="147"/>
      <c r="AA98" s="147"/>
      <c r="AB98" s="147"/>
      <c r="AC98" s="147"/>
      <c r="AD98" s="147"/>
      <c r="AE98" s="147"/>
      <c r="AF98" s="147"/>
      <c r="AG98" s="147" t="s">
        <v>175</v>
      </c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</row>
    <row r="99" spans="1:60" outlineLevel="1" x14ac:dyDescent="0.2">
      <c r="A99" s="154"/>
      <c r="B99" s="155"/>
      <c r="C99" s="179" t="s">
        <v>309</v>
      </c>
      <c r="D99" s="157"/>
      <c r="E99" s="158"/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6"/>
      <c r="Q99" s="156"/>
      <c r="R99" s="156"/>
      <c r="S99" s="156"/>
      <c r="T99" s="156"/>
      <c r="U99" s="156"/>
      <c r="V99" s="156"/>
      <c r="W99" s="156"/>
      <c r="X99" s="156"/>
      <c r="Y99" s="147"/>
      <c r="Z99" s="147"/>
      <c r="AA99" s="147"/>
      <c r="AB99" s="147"/>
      <c r="AC99" s="147"/>
      <c r="AD99" s="147"/>
      <c r="AE99" s="147"/>
      <c r="AF99" s="147"/>
      <c r="AG99" s="147" t="s">
        <v>159</v>
      </c>
      <c r="AH99" s="147">
        <v>0</v>
      </c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</row>
    <row r="100" spans="1:60" outlineLevel="1" x14ac:dyDescent="0.2">
      <c r="A100" s="154"/>
      <c r="B100" s="155"/>
      <c r="C100" s="179" t="s">
        <v>536</v>
      </c>
      <c r="D100" s="157"/>
      <c r="E100" s="158"/>
      <c r="F100" s="156"/>
      <c r="G100" s="156"/>
      <c r="H100" s="156"/>
      <c r="I100" s="156"/>
      <c r="J100" s="156"/>
      <c r="K100" s="156"/>
      <c r="L100" s="156"/>
      <c r="M100" s="156"/>
      <c r="N100" s="156"/>
      <c r="O100" s="156"/>
      <c r="P100" s="156"/>
      <c r="Q100" s="156"/>
      <c r="R100" s="156"/>
      <c r="S100" s="156"/>
      <c r="T100" s="156"/>
      <c r="U100" s="156"/>
      <c r="V100" s="156"/>
      <c r="W100" s="156"/>
      <c r="X100" s="156"/>
      <c r="Y100" s="147"/>
      <c r="Z100" s="147"/>
      <c r="AA100" s="147"/>
      <c r="AB100" s="147"/>
      <c r="AC100" s="147"/>
      <c r="AD100" s="147"/>
      <c r="AE100" s="147"/>
      <c r="AF100" s="147"/>
      <c r="AG100" s="147" t="s">
        <v>159</v>
      </c>
      <c r="AH100" s="147">
        <v>0</v>
      </c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</row>
    <row r="101" spans="1:60" outlineLevel="1" x14ac:dyDescent="0.2">
      <c r="A101" s="154"/>
      <c r="B101" s="155"/>
      <c r="C101" s="179" t="s">
        <v>537</v>
      </c>
      <c r="D101" s="157"/>
      <c r="E101" s="158">
        <v>0.215</v>
      </c>
      <c r="F101" s="156"/>
      <c r="G101" s="156"/>
      <c r="H101" s="156"/>
      <c r="I101" s="156"/>
      <c r="J101" s="156"/>
      <c r="K101" s="156"/>
      <c r="L101" s="156"/>
      <c r="M101" s="156"/>
      <c r="N101" s="156"/>
      <c r="O101" s="156"/>
      <c r="P101" s="156"/>
      <c r="Q101" s="156"/>
      <c r="R101" s="156"/>
      <c r="S101" s="156"/>
      <c r="T101" s="156"/>
      <c r="U101" s="156"/>
      <c r="V101" s="156"/>
      <c r="W101" s="156"/>
      <c r="X101" s="156"/>
      <c r="Y101" s="147"/>
      <c r="Z101" s="147"/>
      <c r="AA101" s="147"/>
      <c r="AB101" s="147"/>
      <c r="AC101" s="147"/>
      <c r="AD101" s="147"/>
      <c r="AE101" s="147"/>
      <c r="AF101" s="147"/>
      <c r="AG101" s="147" t="s">
        <v>159</v>
      </c>
      <c r="AH101" s="147">
        <v>0</v>
      </c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2" spans="1:60" x14ac:dyDescent="0.2">
      <c r="A102" s="162" t="s">
        <v>148</v>
      </c>
      <c r="B102" s="163" t="s">
        <v>109</v>
      </c>
      <c r="C102" s="177" t="s">
        <v>110</v>
      </c>
      <c r="D102" s="164"/>
      <c r="E102" s="165"/>
      <c r="F102" s="166"/>
      <c r="G102" s="166">
        <f>SUMIF(AG103:AG111,"&lt;&gt;NOR",G103:G111)</f>
        <v>0</v>
      </c>
      <c r="H102" s="166"/>
      <c r="I102" s="166">
        <f>SUM(I103:I111)</f>
        <v>0</v>
      </c>
      <c r="J102" s="166"/>
      <c r="K102" s="166">
        <f>SUM(K103:K111)</f>
        <v>0</v>
      </c>
      <c r="L102" s="166"/>
      <c r="M102" s="166">
        <f>SUM(M103:M111)</f>
        <v>0</v>
      </c>
      <c r="N102" s="166"/>
      <c r="O102" s="166">
        <f>SUM(O103:O111)</f>
        <v>11.64</v>
      </c>
      <c r="P102" s="166"/>
      <c r="Q102" s="166">
        <f>SUM(Q103:Q111)</f>
        <v>0</v>
      </c>
      <c r="R102" s="166"/>
      <c r="S102" s="166"/>
      <c r="T102" s="167"/>
      <c r="U102" s="161"/>
      <c r="V102" s="161">
        <f>SUM(V103:V111)</f>
        <v>64.550000000000011</v>
      </c>
      <c r="W102" s="161"/>
      <c r="X102" s="161"/>
      <c r="AG102" t="s">
        <v>149</v>
      </c>
    </row>
    <row r="103" spans="1:60" outlineLevel="1" x14ac:dyDescent="0.2">
      <c r="A103" s="168">
        <v>29</v>
      </c>
      <c r="B103" s="169" t="s">
        <v>538</v>
      </c>
      <c r="C103" s="178" t="s">
        <v>539</v>
      </c>
      <c r="D103" s="170" t="s">
        <v>540</v>
      </c>
      <c r="E103" s="171">
        <v>100</v>
      </c>
      <c r="F103" s="172"/>
      <c r="G103" s="173">
        <f>ROUND(E103*F103,2)</f>
        <v>0</v>
      </c>
      <c r="H103" s="172"/>
      <c r="I103" s="173">
        <f>ROUND(E103*H103,2)</f>
        <v>0</v>
      </c>
      <c r="J103" s="172"/>
      <c r="K103" s="173">
        <f>ROUND(E103*J103,2)</f>
        <v>0</v>
      </c>
      <c r="L103" s="173">
        <v>21</v>
      </c>
      <c r="M103" s="173">
        <f>G103*(1+L103/100)</f>
        <v>0</v>
      </c>
      <c r="N103" s="173">
        <v>0.1</v>
      </c>
      <c r="O103" s="173">
        <f>ROUND(E103*N103,2)</f>
        <v>10</v>
      </c>
      <c r="P103" s="173">
        <v>0</v>
      </c>
      <c r="Q103" s="173">
        <f>ROUND(E103*P103,2)</f>
        <v>0</v>
      </c>
      <c r="R103" s="173" t="s">
        <v>541</v>
      </c>
      <c r="S103" s="173" t="s">
        <v>154</v>
      </c>
      <c r="T103" s="174" t="s">
        <v>155</v>
      </c>
      <c r="U103" s="156">
        <v>8.4000000000000005E-2</v>
      </c>
      <c r="V103" s="156">
        <f>ROUND(E103*U103,2)</f>
        <v>8.4</v>
      </c>
      <c r="W103" s="156"/>
      <c r="X103" s="156" t="s">
        <v>156</v>
      </c>
      <c r="Y103" s="147"/>
      <c r="Z103" s="147"/>
      <c r="AA103" s="147"/>
      <c r="AB103" s="147"/>
      <c r="AC103" s="147"/>
      <c r="AD103" s="147"/>
      <c r="AE103" s="147"/>
      <c r="AF103" s="147"/>
      <c r="AG103" s="147" t="s">
        <v>157</v>
      </c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</row>
    <row r="104" spans="1:60" outlineLevel="1" x14ac:dyDescent="0.2">
      <c r="A104" s="154"/>
      <c r="B104" s="155"/>
      <c r="C104" s="179" t="s">
        <v>542</v>
      </c>
      <c r="D104" s="157"/>
      <c r="E104" s="158">
        <v>100</v>
      </c>
      <c r="F104" s="156"/>
      <c r="G104" s="156"/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  <c r="R104" s="156"/>
      <c r="S104" s="156"/>
      <c r="T104" s="156"/>
      <c r="U104" s="156"/>
      <c r="V104" s="156"/>
      <c r="W104" s="156"/>
      <c r="X104" s="156"/>
      <c r="Y104" s="147"/>
      <c r="Z104" s="147"/>
      <c r="AA104" s="147"/>
      <c r="AB104" s="147"/>
      <c r="AC104" s="147"/>
      <c r="AD104" s="147"/>
      <c r="AE104" s="147"/>
      <c r="AF104" s="147"/>
      <c r="AG104" s="147" t="s">
        <v>159</v>
      </c>
      <c r="AH104" s="147">
        <v>0</v>
      </c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</row>
    <row r="105" spans="1:60" outlineLevel="1" x14ac:dyDescent="0.2">
      <c r="A105" s="168">
        <v>30</v>
      </c>
      <c r="B105" s="169" t="s">
        <v>543</v>
      </c>
      <c r="C105" s="178" t="s">
        <v>544</v>
      </c>
      <c r="D105" s="170" t="s">
        <v>189</v>
      </c>
      <c r="E105" s="171">
        <v>54.5</v>
      </c>
      <c r="F105" s="172"/>
      <c r="G105" s="173">
        <f>ROUND(E105*F105,2)</f>
        <v>0</v>
      </c>
      <c r="H105" s="172"/>
      <c r="I105" s="173">
        <f>ROUND(E105*H105,2)</f>
        <v>0</v>
      </c>
      <c r="J105" s="172"/>
      <c r="K105" s="173">
        <f>ROUND(E105*J105,2)</f>
        <v>0</v>
      </c>
      <c r="L105" s="173">
        <v>21</v>
      </c>
      <c r="M105" s="173">
        <f>G105*(1+L105/100)</f>
        <v>0</v>
      </c>
      <c r="N105" s="173">
        <v>0.03</v>
      </c>
      <c r="O105" s="173">
        <f>ROUND(E105*N105,2)</f>
        <v>1.64</v>
      </c>
      <c r="P105" s="173">
        <v>0</v>
      </c>
      <c r="Q105" s="173">
        <f>ROUND(E105*P105,2)</f>
        <v>0</v>
      </c>
      <c r="R105" s="173"/>
      <c r="S105" s="173" t="s">
        <v>248</v>
      </c>
      <c r="T105" s="174" t="s">
        <v>249</v>
      </c>
      <c r="U105" s="156">
        <v>0.32</v>
      </c>
      <c r="V105" s="156">
        <f>ROUND(E105*U105,2)</f>
        <v>17.440000000000001</v>
      </c>
      <c r="W105" s="156"/>
      <c r="X105" s="156" t="s">
        <v>156</v>
      </c>
      <c r="Y105" s="147"/>
      <c r="Z105" s="147"/>
      <c r="AA105" s="147"/>
      <c r="AB105" s="147"/>
      <c r="AC105" s="147"/>
      <c r="AD105" s="147"/>
      <c r="AE105" s="147"/>
      <c r="AF105" s="147"/>
      <c r="AG105" s="147" t="s">
        <v>157</v>
      </c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  <row r="106" spans="1:60" outlineLevel="1" x14ac:dyDescent="0.2">
      <c r="A106" s="154"/>
      <c r="B106" s="155"/>
      <c r="C106" s="179" t="s">
        <v>532</v>
      </c>
      <c r="D106" s="157"/>
      <c r="E106" s="158">
        <v>54.5</v>
      </c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47"/>
      <c r="Z106" s="147"/>
      <c r="AA106" s="147"/>
      <c r="AB106" s="147"/>
      <c r="AC106" s="147"/>
      <c r="AD106" s="147"/>
      <c r="AE106" s="147"/>
      <c r="AF106" s="147"/>
      <c r="AG106" s="147" t="s">
        <v>159</v>
      </c>
      <c r="AH106" s="147">
        <v>0</v>
      </c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7" spans="1:60" outlineLevel="1" x14ac:dyDescent="0.2">
      <c r="A107" s="168">
        <v>31</v>
      </c>
      <c r="B107" s="169" t="s">
        <v>545</v>
      </c>
      <c r="C107" s="178" t="s">
        <v>546</v>
      </c>
      <c r="D107" s="170" t="s">
        <v>227</v>
      </c>
      <c r="E107" s="171">
        <v>11.635</v>
      </c>
      <c r="F107" s="172"/>
      <c r="G107" s="173">
        <f>ROUND(E107*F107,2)</f>
        <v>0</v>
      </c>
      <c r="H107" s="172"/>
      <c r="I107" s="173">
        <f>ROUND(E107*H107,2)</f>
        <v>0</v>
      </c>
      <c r="J107" s="172"/>
      <c r="K107" s="173">
        <f>ROUND(E107*J107,2)</f>
        <v>0</v>
      </c>
      <c r="L107" s="173">
        <v>21</v>
      </c>
      <c r="M107" s="173">
        <f>G107*(1+L107/100)</f>
        <v>0</v>
      </c>
      <c r="N107" s="173">
        <v>0</v>
      </c>
      <c r="O107" s="173">
        <f>ROUND(E107*N107,2)</f>
        <v>0</v>
      </c>
      <c r="P107" s="173">
        <v>0</v>
      </c>
      <c r="Q107" s="173">
        <f>ROUND(E107*P107,2)</f>
        <v>0</v>
      </c>
      <c r="R107" s="173" t="s">
        <v>541</v>
      </c>
      <c r="S107" s="173" t="s">
        <v>154</v>
      </c>
      <c r="T107" s="174" t="s">
        <v>155</v>
      </c>
      <c r="U107" s="156">
        <v>3.327</v>
      </c>
      <c r="V107" s="156">
        <f>ROUND(E107*U107,2)</f>
        <v>38.71</v>
      </c>
      <c r="W107" s="156"/>
      <c r="X107" s="156" t="s">
        <v>306</v>
      </c>
      <c r="Y107" s="147"/>
      <c r="Z107" s="147"/>
      <c r="AA107" s="147"/>
      <c r="AB107" s="147"/>
      <c r="AC107" s="147"/>
      <c r="AD107" s="147"/>
      <c r="AE107" s="147"/>
      <c r="AF107" s="147"/>
      <c r="AG107" s="147" t="s">
        <v>307</v>
      </c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08" spans="1:60" outlineLevel="1" x14ac:dyDescent="0.2">
      <c r="A108" s="154"/>
      <c r="B108" s="155"/>
      <c r="C108" s="253" t="s">
        <v>547</v>
      </c>
      <c r="D108" s="254"/>
      <c r="E108" s="254"/>
      <c r="F108" s="254"/>
      <c r="G108" s="254"/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  <c r="S108" s="156"/>
      <c r="T108" s="156"/>
      <c r="U108" s="156"/>
      <c r="V108" s="156"/>
      <c r="W108" s="156"/>
      <c r="X108" s="156"/>
      <c r="Y108" s="147"/>
      <c r="Z108" s="147"/>
      <c r="AA108" s="147"/>
      <c r="AB108" s="147"/>
      <c r="AC108" s="147"/>
      <c r="AD108" s="147"/>
      <c r="AE108" s="147"/>
      <c r="AF108" s="147"/>
      <c r="AG108" s="147" t="s">
        <v>175</v>
      </c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</row>
    <row r="109" spans="1:60" outlineLevel="1" x14ac:dyDescent="0.2">
      <c r="A109" s="154"/>
      <c r="B109" s="155"/>
      <c r="C109" s="179" t="s">
        <v>309</v>
      </c>
      <c r="D109" s="157"/>
      <c r="E109" s="158"/>
      <c r="F109" s="156"/>
      <c r="G109" s="156"/>
      <c r="H109" s="156"/>
      <c r="I109" s="156"/>
      <c r="J109" s="156"/>
      <c r="K109" s="156"/>
      <c r="L109" s="156"/>
      <c r="M109" s="156"/>
      <c r="N109" s="156"/>
      <c r="O109" s="156"/>
      <c r="P109" s="156"/>
      <c r="Q109" s="156"/>
      <c r="R109" s="156"/>
      <c r="S109" s="156"/>
      <c r="T109" s="156"/>
      <c r="U109" s="156"/>
      <c r="V109" s="156"/>
      <c r="W109" s="156"/>
      <c r="X109" s="156"/>
      <c r="Y109" s="147"/>
      <c r="Z109" s="147"/>
      <c r="AA109" s="147"/>
      <c r="AB109" s="147"/>
      <c r="AC109" s="147"/>
      <c r="AD109" s="147"/>
      <c r="AE109" s="147"/>
      <c r="AF109" s="147"/>
      <c r="AG109" s="147" t="s">
        <v>159</v>
      </c>
      <c r="AH109" s="147">
        <v>0</v>
      </c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</row>
    <row r="110" spans="1:60" outlineLevel="1" x14ac:dyDescent="0.2">
      <c r="A110" s="154"/>
      <c r="B110" s="155"/>
      <c r="C110" s="179" t="s">
        <v>548</v>
      </c>
      <c r="D110" s="157"/>
      <c r="E110" s="158"/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  <c r="P110" s="156"/>
      <c r="Q110" s="156"/>
      <c r="R110" s="156"/>
      <c r="S110" s="156"/>
      <c r="T110" s="156"/>
      <c r="U110" s="156"/>
      <c r="V110" s="156"/>
      <c r="W110" s="156"/>
      <c r="X110" s="156"/>
      <c r="Y110" s="147"/>
      <c r="Z110" s="147"/>
      <c r="AA110" s="147"/>
      <c r="AB110" s="147"/>
      <c r="AC110" s="147"/>
      <c r="AD110" s="147"/>
      <c r="AE110" s="147"/>
      <c r="AF110" s="147"/>
      <c r="AG110" s="147" t="s">
        <v>159</v>
      </c>
      <c r="AH110" s="147">
        <v>0</v>
      </c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</row>
    <row r="111" spans="1:60" outlineLevel="1" x14ac:dyDescent="0.2">
      <c r="A111" s="154"/>
      <c r="B111" s="155"/>
      <c r="C111" s="179" t="s">
        <v>549</v>
      </c>
      <c r="D111" s="157"/>
      <c r="E111" s="158">
        <v>11.635</v>
      </c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  <c r="U111" s="156"/>
      <c r="V111" s="156"/>
      <c r="W111" s="156"/>
      <c r="X111" s="156"/>
      <c r="Y111" s="147"/>
      <c r="Z111" s="147"/>
      <c r="AA111" s="147"/>
      <c r="AB111" s="147"/>
      <c r="AC111" s="147"/>
      <c r="AD111" s="147"/>
      <c r="AE111" s="147"/>
      <c r="AF111" s="147"/>
      <c r="AG111" s="147" t="s">
        <v>159</v>
      </c>
      <c r="AH111" s="147">
        <v>0</v>
      </c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  <row r="112" spans="1:60" x14ac:dyDescent="0.2">
      <c r="A112" s="3"/>
      <c r="B112" s="4"/>
      <c r="C112" s="181"/>
      <c r="D112" s="6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AE112">
        <v>15</v>
      </c>
      <c r="AF112">
        <v>21</v>
      </c>
      <c r="AG112" t="s">
        <v>135</v>
      </c>
    </row>
    <row r="113" spans="1:33" x14ac:dyDescent="0.2">
      <c r="A113" s="150"/>
      <c r="B113" s="151" t="s">
        <v>29</v>
      </c>
      <c r="C113" s="182"/>
      <c r="D113" s="152"/>
      <c r="E113" s="153"/>
      <c r="F113" s="153"/>
      <c r="G113" s="176">
        <f>G8+G41+G58+G63+G67+G72+G81+G87+G102</f>
        <v>0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AE113">
        <f>SUMIF(L7:L111,AE112,G7:G111)</f>
        <v>0</v>
      </c>
      <c r="AF113">
        <f>SUMIF(L7:L111,AF112,G7:G111)</f>
        <v>0</v>
      </c>
      <c r="AG113" t="s">
        <v>338</v>
      </c>
    </row>
    <row r="114" spans="1:33" x14ac:dyDescent="0.2">
      <c r="C114" s="183"/>
      <c r="D114" s="10"/>
      <c r="AG114" t="s">
        <v>339</v>
      </c>
    </row>
    <row r="115" spans="1:33" x14ac:dyDescent="0.2">
      <c r="D115" s="10"/>
    </row>
    <row r="116" spans="1:33" x14ac:dyDescent="0.2">
      <c r="D116" s="10"/>
    </row>
    <row r="117" spans="1:33" x14ac:dyDescent="0.2">
      <c r="D117" s="10"/>
    </row>
    <row r="118" spans="1:33" x14ac:dyDescent="0.2">
      <c r="D118" s="10"/>
    </row>
    <row r="119" spans="1:33" x14ac:dyDescent="0.2">
      <c r="D119" s="10"/>
    </row>
    <row r="120" spans="1:33" x14ac:dyDescent="0.2">
      <c r="D120" s="10"/>
    </row>
    <row r="121" spans="1:33" x14ac:dyDescent="0.2">
      <c r="D121" s="10"/>
    </row>
    <row r="122" spans="1:33" x14ac:dyDescent="0.2">
      <c r="D122" s="10"/>
    </row>
    <row r="123" spans="1:33" x14ac:dyDescent="0.2">
      <c r="D123" s="10"/>
    </row>
    <row r="124" spans="1:33" x14ac:dyDescent="0.2">
      <c r="D124" s="10"/>
    </row>
    <row r="125" spans="1:33" x14ac:dyDescent="0.2">
      <c r="D125" s="10"/>
    </row>
    <row r="126" spans="1:33" x14ac:dyDescent="0.2">
      <c r="D126" s="10"/>
    </row>
    <row r="127" spans="1:33" x14ac:dyDescent="0.2">
      <c r="D127" s="10"/>
    </row>
    <row r="128" spans="1:33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zK5HYYoZC7OTdl51GVT0nfvEMZn9vhs1G2VHe7L6N6l3icG0brAJfHLtECrD8TJWsT3YSPQwXJs4L03vCAMROg==" saltValue="aCqN7jL86m+H3YxBDUymAQ==" spinCount="100000" sheet="1"/>
  <mergeCells count="25">
    <mergeCell ref="C108:G108"/>
    <mergeCell ref="C69:G69"/>
    <mergeCell ref="C70:G70"/>
    <mergeCell ref="C76:G76"/>
    <mergeCell ref="C77:G77"/>
    <mergeCell ref="C83:G83"/>
    <mergeCell ref="C98:G98"/>
    <mergeCell ref="C65:G65"/>
    <mergeCell ref="C17:G17"/>
    <mergeCell ref="C22:G22"/>
    <mergeCell ref="C26:G26"/>
    <mergeCell ref="C29:G29"/>
    <mergeCell ref="C30:G30"/>
    <mergeCell ref="C33:G33"/>
    <mergeCell ref="C43:G43"/>
    <mergeCell ref="C46:G46"/>
    <mergeCell ref="C49:G49"/>
    <mergeCell ref="C52:G52"/>
    <mergeCell ref="C53:G53"/>
    <mergeCell ref="C14:G14"/>
    <mergeCell ref="A1:G1"/>
    <mergeCell ref="C2:G2"/>
    <mergeCell ref="C3:G3"/>
    <mergeCell ref="C4:G4"/>
    <mergeCell ref="C10:G10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83B7C-13AD-46E7-A9E8-176E74CA249E}">
  <sheetPr>
    <outlinePr summaryBelow="0"/>
  </sheetPr>
  <dimension ref="A1:BH5000"/>
  <sheetViews>
    <sheetView workbookViewId="0">
      <pane ySplit="7" topLeftCell="A71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1" customWidth="1"/>
    <col min="3" max="3" width="63.28515625" style="12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5" t="s">
        <v>122</v>
      </c>
      <c r="B1" s="255"/>
      <c r="C1" s="255"/>
      <c r="D1" s="255"/>
      <c r="E1" s="255"/>
      <c r="F1" s="255"/>
      <c r="G1" s="255"/>
      <c r="AG1" t="s">
        <v>123</v>
      </c>
    </row>
    <row r="2" spans="1:60" ht="24.95" customHeight="1" x14ac:dyDescent="0.2">
      <c r="A2" s="139" t="s">
        <v>7</v>
      </c>
      <c r="B2" s="49" t="s">
        <v>44</v>
      </c>
      <c r="C2" s="256" t="s">
        <v>45</v>
      </c>
      <c r="D2" s="257"/>
      <c r="E2" s="257"/>
      <c r="F2" s="257"/>
      <c r="G2" s="258"/>
      <c r="AG2" t="s">
        <v>124</v>
      </c>
    </row>
    <row r="3" spans="1:60" ht="24.95" customHeight="1" x14ac:dyDescent="0.2">
      <c r="A3" s="139" t="s">
        <v>8</v>
      </c>
      <c r="B3" s="49" t="s">
        <v>62</v>
      </c>
      <c r="C3" s="256" t="s">
        <v>63</v>
      </c>
      <c r="D3" s="257"/>
      <c r="E3" s="257"/>
      <c r="F3" s="257"/>
      <c r="G3" s="258"/>
      <c r="AC3" s="121" t="s">
        <v>124</v>
      </c>
      <c r="AG3" t="s">
        <v>125</v>
      </c>
    </row>
    <row r="4" spans="1:60" ht="24.95" customHeight="1" x14ac:dyDescent="0.2">
      <c r="A4" s="140" t="s">
        <v>9</v>
      </c>
      <c r="B4" s="141" t="s">
        <v>56</v>
      </c>
      <c r="C4" s="259" t="s">
        <v>64</v>
      </c>
      <c r="D4" s="260"/>
      <c r="E4" s="260"/>
      <c r="F4" s="260"/>
      <c r="G4" s="261"/>
      <c r="AG4" t="s">
        <v>126</v>
      </c>
    </row>
    <row r="5" spans="1:60" x14ac:dyDescent="0.2">
      <c r="D5" s="10"/>
    </row>
    <row r="6" spans="1:60" ht="38.25" x14ac:dyDescent="0.2">
      <c r="A6" s="143" t="s">
        <v>127</v>
      </c>
      <c r="B6" s="145" t="s">
        <v>128</v>
      </c>
      <c r="C6" s="145" t="s">
        <v>129</v>
      </c>
      <c r="D6" s="144" t="s">
        <v>130</v>
      </c>
      <c r="E6" s="143" t="s">
        <v>131</v>
      </c>
      <c r="F6" s="142" t="s">
        <v>132</v>
      </c>
      <c r="G6" s="143" t="s">
        <v>29</v>
      </c>
      <c r="H6" s="146" t="s">
        <v>30</v>
      </c>
      <c r="I6" s="146" t="s">
        <v>133</v>
      </c>
      <c r="J6" s="146" t="s">
        <v>31</v>
      </c>
      <c r="K6" s="146" t="s">
        <v>134</v>
      </c>
      <c r="L6" s="146" t="s">
        <v>135</v>
      </c>
      <c r="M6" s="146" t="s">
        <v>136</v>
      </c>
      <c r="N6" s="146" t="s">
        <v>137</v>
      </c>
      <c r="O6" s="146" t="s">
        <v>138</v>
      </c>
      <c r="P6" s="146" t="s">
        <v>139</v>
      </c>
      <c r="Q6" s="146" t="s">
        <v>140</v>
      </c>
      <c r="R6" s="146" t="s">
        <v>141</v>
      </c>
      <c r="S6" s="146" t="s">
        <v>142</v>
      </c>
      <c r="T6" s="146" t="s">
        <v>143</v>
      </c>
      <c r="U6" s="146" t="s">
        <v>144</v>
      </c>
      <c r="V6" s="146" t="s">
        <v>145</v>
      </c>
      <c r="W6" s="146" t="s">
        <v>146</v>
      </c>
      <c r="X6" s="146" t="s">
        <v>147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">
      <c r="A8" s="162" t="s">
        <v>148</v>
      </c>
      <c r="B8" s="163" t="s">
        <v>56</v>
      </c>
      <c r="C8" s="177" t="s">
        <v>82</v>
      </c>
      <c r="D8" s="164"/>
      <c r="E8" s="165"/>
      <c r="F8" s="166"/>
      <c r="G8" s="166">
        <f>SUMIF(AG9:AG89,"&lt;&gt;NOR",G9:G89)</f>
        <v>0</v>
      </c>
      <c r="H8" s="166"/>
      <c r="I8" s="166">
        <f>SUM(I9:I89)</f>
        <v>0</v>
      </c>
      <c r="J8" s="166"/>
      <c r="K8" s="166">
        <f>SUM(K9:K89)</f>
        <v>0</v>
      </c>
      <c r="L8" s="166"/>
      <c r="M8" s="166">
        <f>SUM(M9:M89)</f>
        <v>0</v>
      </c>
      <c r="N8" s="166"/>
      <c r="O8" s="166">
        <f>SUM(O9:O89)</f>
        <v>2620.29</v>
      </c>
      <c r="P8" s="166"/>
      <c r="Q8" s="166">
        <f>SUM(Q9:Q89)</f>
        <v>3.5500000000000003</v>
      </c>
      <c r="R8" s="166"/>
      <c r="S8" s="166"/>
      <c r="T8" s="167"/>
      <c r="U8" s="161"/>
      <c r="V8" s="161">
        <f>SUM(V9:V89)</f>
        <v>2163.73</v>
      </c>
      <c r="W8" s="161"/>
      <c r="X8" s="161"/>
      <c r="AG8" t="s">
        <v>149</v>
      </c>
    </row>
    <row r="9" spans="1:60" ht="22.5" outlineLevel="1" x14ac:dyDescent="0.2">
      <c r="A9" s="168">
        <v>1</v>
      </c>
      <c r="B9" s="169" t="s">
        <v>340</v>
      </c>
      <c r="C9" s="178" t="s">
        <v>341</v>
      </c>
      <c r="D9" s="170" t="s">
        <v>152</v>
      </c>
      <c r="E9" s="171">
        <v>6</v>
      </c>
      <c r="F9" s="172"/>
      <c r="G9" s="173">
        <f>ROUND(E9*F9,2)</f>
        <v>0</v>
      </c>
      <c r="H9" s="172"/>
      <c r="I9" s="173">
        <f>ROUND(E9*H9,2)</f>
        <v>0</v>
      </c>
      <c r="J9" s="172"/>
      <c r="K9" s="173">
        <f>ROUND(E9*J9,2)</f>
        <v>0</v>
      </c>
      <c r="L9" s="173">
        <v>21</v>
      </c>
      <c r="M9" s="173">
        <f>G9*(1+L9/100)</f>
        <v>0</v>
      </c>
      <c r="N9" s="173">
        <v>0</v>
      </c>
      <c r="O9" s="173">
        <f>ROUND(E9*N9,2)</f>
        <v>0</v>
      </c>
      <c r="P9" s="173">
        <v>0.22500000000000001</v>
      </c>
      <c r="Q9" s="173">
        <f>ROUND(E9*P9,2)</f>
        <v>1.35</v>
      </c>
      <c r="R9" s="173" t="s">
        <v>153</v>
      </c>
      <c r="S9" s="173" t="s">
        <v>154</v>
      </c>
      <c r="T9" s="174" t="s">
        <v>155</v>
      </c>
      <c r="U9" s="156">
        <v>0.14199999999999999</v>
      </c>
      <c r="V9" s="156">
        <f>ROUND(E9*U9,2)</f>
        <v>0.85</v>
      </c>
      <c r="W9" s="156"/>
      <c r="X9" s="156" t="s">
        <v>156</v>
      </c>
      <c r="Y9" s="147"/>
      <c r="Z9" s="147"/>
      <c r="AA9" s="147"/>
      <c r="AB9" s="147"/>
      <c r="AC9" s="147"/>
      <c r="AD9" s="147"/>
      <c r="AE9" s="147"/>
      <c r="AF9" s="147"/>
      <c r="AG9" s="147" t="s">
        <v>157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 x14ac:dyDescent="0.2">
      <c r="A10" s="154"/>
      <c r="B10" s="155"/>
      <c r="C10" s="253" t="s">
        <v>342</v>
      </c>
      <c r="D10" s="254"/>
      <c r="E10" s="254"/>
      <c r="F10" s="254"/>
      <c r="G10" s="254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47"/>
      <c r="Z10" s="147"/>
      <c r="AA10" s="147"/>
      <c r="AB10" s="147"/>
      <c r="AC10" s="147"/>
      <c r="AD10" s="147"/>
      <c r="AE10" s="147"/>
      <c r="AF10" s="147"/>
      <c r="AG10" s="147" t="s">
        <v>175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outlineLevel="1" x14ac:dyDescent="0.2">
      <c r="A11" s="154"/>
      <c r="B11" s="155"/>
      <c r="C11" s="179" t="s">
        <v>550</v>
      </c>
      <c r="D11" s="157"/>
      <c r="E11" s="158">
        <v>6</v>
      </c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47"/>
      <c r="Z11" s="147"/>
      <c r="AA11" s="147"/>
      <c r="AB11" s="147"/>
      <c r="AC11" s="147"/>
      <c r="AD11" s="147"/>
      <c r="AE11" s="147"/>
      <c r="AF11" s="147"/>
      <c r="AG11" s="147" t="s">
        <v>159</v>
      </c>
      <c r="AH11" s="147">
        <v>0</v>
      </c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outlineLevel="1" x14ac:dyDescent="0.2">
      <c r="A12" s="168">
        <v>2</v>
      </c>
      <c r="B12" s="169" t="s">
        <v>345</v>
      </c>
      <c r="C12" s="178" t="s">
        <v>346</v>
      </c>
      <c r="D12" s="170" t="s">
        <v>189</v>
      </c>
      <c r="E12" s="171">
        <v>10</v>
      </c>
      <c r="F12" s="172"/>
      <c r="G12" s="173">
        <f>ROUND(E12*F12,2)</f>
        <v>0</v>
      </c>
      <c r="H12" s="172"/>
      <c r="I12" s="173">
        <f>ROUND(E12*H12,2)</f>
        <v>0</v>
      </c>
      <c r="J12" s="172"/>
      <c r="K12" s="173">
        <f>ROUND(E12*J12,2)</f>
        <v>0</v>
      </c>
      <c r="L12" s="173">
        <v>21</v>
      </c>
      <c r="M12" s="173">
        <f>G12*(1+L12/100)</f>
        <v>0</v>
      </c>
      <c r="N12" s="173">
        <v>0</v>
      </c>
      <c r="O12" s="173">
        <f>ROUND(E12*N12,2)</f>
        <v>0</v>
      </c>
      <c r="P12" s="173">
        <v>0.22</v>
      </c>
      <c r="Q12" s="173">
        <f>ROUND(E12*P12,2)</f>
        <v>2.2000000000000002</v>
      </c>
      <c r="R12" s="173" t="s">
        <v>153</v>
      </c>
      <c r="S12" s="173" t="s">
        <v>154</v>
      </c>
      <c r="T12" s="174" t="s">
        <v>155</v>
      </c>
      <c r="U12" s="156">
        <v>0.14299999999999999</v>
      </c>
      <c r="V12" s="156">
        <f>ROUND(E12*U12,2)</f>
        <v>1.43</v>
      </c>
      <c r="W12" s="156"/>
      <c r="X12" s="156" t="s">
        <v>156</v>
      </c>
      <c r="Y12" s="147"/>
      <c r="Z12" s="147"/>
      <c r="AA12" s="147"/>
      <c r="AB12" s="147"/>
      <c r="AC12" s="147"/>
      <c r="AD12" s="147"/>
      <c r="AE12" s="147"/>
      <c r="AF12" s="147"/>
      <c r="AG12" s="147" t="s">
        <v>157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 x14ac:dyDescent="0.2">
      <c r="A13" s="154"/>
      <c r="B13" s="155"/>
      <c r="C13" s="253" t="s">
        <v>347</v>
      </c>
      <c r="D13" s="254"/>
      <c r="E13" s="254"/>
      <c r="F13" s="254"/>
      <c r="G13" s="254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47"/>
      <c r="Z13" s="147"/>
      <c r="AA13" s="147"/>
      <c r="AB13" s="147"/>
      <c r="AC13" s="147"/>
      <c r="AD13" s="147"/>
      <c r="AE13" s="147"/>
      <c r="AF13" s="147"/>
      <c r="AG13" s="147" t="s">
        <v>175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75" t="str">
        <f>C13</f>
        <v>s vybouráním lože, s přemístěním hmot na skládku na vzdálenost do 3 m nebo naložením na dopravní prostředek</v>
      </c>
      <c r="BB13" s="147"/>
      <c r="BC13" s="147"/>
      <c r="BD13" s="147"/>
      <c r="BE13" s="147"/>
      <c r="BF13" s="147"/>
      <c r="BG13" s="147"/>
      <c r="BH13" s="147"/>
    </row>
    <row r="14" spans="1:60" outlineLevel="1" x14ac:dyDescent="0.2">
      <c r="A14" s="154"/>
      <c r="B14" s="155"/>
      <c r="C14" s="179" t="s">
        <v>551</v>
      </c>
      <c r="D14" s="157"/>
      <c r="E14" s="158">
        <v>10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47"/>
      <c r="Z14" s="147"/>
      <c r="AA14" s="147"/>
      <c r="AB14" s="147"/>
      <c r="AC14" s="147"/>
      <c r="AD14" s="147"/>
      <c r="AE14" s="147"/>
      <c r="AF14" s="147"/>
      <c r="AG14" s="147" t="s">
        <v>159</v>
      </c>
      <c r="AH14" s="147">
        <v>0</v>
      </c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 x14ac:dyDescent="0.2">
      <c r="A15" s="168">
        <v>3</v>
      </c>
      <c r="B15" s="169" t="s">
        <v>552</v>
      </c>
      <c r="C15" s="178" t="s">
        <v>553</v>
      </c>
      <c r="D15" s="170" t="s">
        <v>189</v>
      </c>
      <c r="E15" s="171">
        <v>1.5</v>
      </c>
      <c r="F15" s="172"/>
      <c r="G15" s="173">
        <f>ROUND(E15*F15,2)</f>
        <v>0</v>
      </c>
      <c r="H15" s="172"/>
      <c r="I15" s="173">
        <f>ROUND(E15*H15,2)</f>
        <v>0</v>
      </c>
      <c r="J15" s="172"/>
      <c r="K15" s="173">
        <f>ROUND(E15*J15,2)</f>
        <v>0</v>
      </c>
      <c r="L15" s="173">
        <v>21</v>
      </c>
      <c r="M15" s="173">
        <f>G15*(1+L15/100)</f>
        <v>0</v>
      </c>
      <c r="N15" s="173">
        <v>2.478E-2</v>
      </c>
      <c r="O15" s="173">
        <f>ROUND(E15*N15,2)</f>
        <v>0.04</v>
      </c>
      <c r="P15" s="173">
        <v>0</v>
      </c>
      <c r="Q15" s="173">
        <f>ROUND(E15*P15,2)</f>
        <v>0</v>
      </c>
      <c r="R15" s="173" t="s">
        <v>195</v>
      </c>
      <c r="S15" s="173" t="s">
        <v>154</v>
      </c>
      <c r="T15" s="174" t="s">
        <v>155</v>
      </c>
      <c r="U15" s="156">
        <v>0.54700000000000004</v>
      </c>
      <c r="V15" s="156">
        <f>ROUND(E15*U15,2)</f>
        <v>0.82</v>
      </c>
      <c r="W15" s="156"/>
      <c r="X15" s="156" t="s">
        <v>156</v>
      </c>
      <c r="Y15" s="147"/>
      <c r="Z15" s="147"/>
      <c r="AA15" s="147"/>
      <c r="AB15" s="147"/>
      <c r="AC15" s="147"/>
      <c r="AD15" s="147"/>
      <c r="AE15" s="147"/>
      <c r="AF15" s="147"/>
      <c r="AG15" s="147" t="s">
        <v>157</v>
      </c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ht="22.5" outlineLevel="1" x14ac:dyDescent="0.2">
      <c r="A16" s="154"/>
      <c r="B16" s="155"/>
      <c r="C16" s="253" t="s">
        <v>554</v>
      </c>
      <c r="D16" s="254"/>
      <c r="E16" s="254"/>
      <c r="F16" s="254"/>
      <c r="G16" s="254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47"/>
      <c r="Z16" s="147"/>
      <c r="AA16" s="147"/>
      <c r="AB16" s="147"/>
      <c r="AC16" s="147"/>
      <c r="AD16" s="147"/>
      <c r="AE16" s="147"/>
      <c r="AF16" s="147"/>
      <c r="AG16" s="147" t="s">
        <v>175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75" t="str">
        <f>C16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16" s="147"/>
      <c r="BC16" s="147"/>
      <c r="BD16" s="147"/>
      <c r="BE16" s="147"/>
      <c r="BF16" s="147"/>
      <c r="BG16" s="147"/>
      <c r="BH16" s="147"/>
    </row>
    <row r="17" spans="1:60" outlineLevel="1" x14ac:dyDescent="0.2">
      <c r="A17" s="154"/>
      <c r="B17" s="155"/>
      <c r="C17" s="179" t="s">
        <v>555</v>
      </c>
      <c r="D17" s="157"/>
      <c r="E17" s="158">
        <v>1.5</v>
      </c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47"/>
      <c r="Z17" s="147"/>
      <c r="AA17" s="147"/>
      <c r="AB17" s="147"/>
      <c r="AC17" s="147"/>
      <c r="AD17" s="147"/>
      <c r="AE17" s="147"/>
      <c r="AF17" s="147"/>
      <c r="AG17" s="147" t="s">
        <v>159</v>
      </c>
      <c r="AH17" s="147">
        <v>0</v>
      </c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outlineLevel="1" x14ac:dyDescent="0.2">
      <c r="A18" s="168">
        <v>4</v>
      </c>
      <c r="B18" s="169" t="s">
        <v>556</v>
      </c>
      <c r="C18" s="178" t="s">
        <v>557</v>
      </c>
      <c r="D18" s="170" t="s">
        <v>182</v>
      </c>
      <c r="E18" s="171">
        <v>12.1524</v>
      </c>
      <c r="F18" s="172"/>
      <c r="G18" s="173">
        <f>ROUND(E18*F18,2)</f>
        <v>0</v>
      </c>
      <c r="H18" s="172"/>
      <c r="I18" s="173">
        <f>ROUND(E18*H18,2)</f>
        <v>0</v>
      </c>
      <c r="J18" s="172"/>
      <c r="K18" s="173">
        <f>ROUND(E18*J18,2)</f>
        <v>0</v>
      </c>
      <c r="L18" s="173">
        <v>21</v>
      </c>
      <c r="M18" s="173">
        <f>G18*(1+L18/100)</f>
        <v>0</v>
      </c>
      <c r="N18" s="173">
        <v>0</v>
      </c>
      <c r="O18" s="173">
        <f>ROUND(E18*N18,2)</f>
        <v>0</v>
      </c>
      <c r="P18" s="173">
        <v>0</v>
      </c>
      <c r="Q18" s="173">
        <f>ROUND(E18*P18,2)</f>
        <v>0</v>
      </c>
      <c r="R18" s="173" t="s">
        <v>195</v>
      </c>
      <c r="S18" s="173" t="s">
        <v>154</v>
      </c>
      <c r="T18" s="174" t="s">
        <v>155</v>
      </c>
      <c r="U18" s="156">
        <v>1.7629999999999999</v>
      </c>
      <c r="V18" s="156">
        <f>ROUND(E18*U18,2)</f>
        <v>21.42</v>
      </c>
      <c r="W18" s="156"/>
      <c r="X18" s="156" t="s">
        <v>156</v>
      </c>
      <c r="Y18" s="147"/>
      <c r="Z18" s="147"/>
      <c r="AA18" s="147"/>
      <c r="AB18" s="147"/>
      <c r="AC18" s="147"/>
      <c r="AD18" s="147"/>
      <c r="AE18" s="147"/>
      <c r="AF18" s="147"/>
      <c r="AG18" s="147" t="s">
        <v>157</v>
      </c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outlineLevel="1" x14ac:dyDescent="0.2">
      <c r="A19" s="154"/>
      <c r="B19" s="155"/>
      <c r="C19" s="253" t="s">
        <v>558</v>
      </c>
      <c r="D19" s="254"/>
      <c r="E19" s="254"/>
      <c r="F19" s="254"/>
      <c r="G19" s="254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47"/>
      <c r="Z19" s="147"/>
      <c r="AA19" s="147"/>
      <c r="AB19" s="147"/>
      <c r="AC19" s="147"/>
      <c r="AD19" s="147"/>
      <c r="AE19" s="147"/>
      <c r="AF19" s="147"/>
      <c r="AG19" s="147" t="s">
        <v>175</v>
      </c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75" t="str">
        <f>C19</f>
        <v>Příplatek k cenám hloubených vykopávek za ztížení vykopávky v blízkosti podzemního vedení nebo výbušnin pro jakoukoliv třídu horniny.</v>
      </c>
      <c r="BB19" s="147"/>
      <c r="BC19" s="147"/>
      <c r="BD19" s="147"/>
      <c r="BE19" s="147"/>
      <c r="BF19" s="147"/>
      <c r="BG19" s="147"/>
      <c r="BH19" s="147"/>
    </row>
    <row r="20" spans="1:60" outlineLevel="1" x14ac:dyDescent="0.2">
      <c r="A20" s="154"/>
      <c r="B20" s="155"/>
      <c r="C20" s="179" t="s">
        <v>559</v>
      </c>
      <c r="D20" s="157"/>
      <c r="E20" s="158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47"/>
      <c r="Z20" s="147"/>
      <c r="AA20" s="147"/>
      <c r="AB20" s="147"/>
      <c r="AC20" s="147"/>
      <c r="AD20" s="147"/>
      <c r="AE20" s="147"/>
      <c r="AF20" s="147"/>
      <c r="AG20" s="147" t="s">
        <v>159</v>
      </c>
      <c r="AH20" s="147">
        <v>0</v>
      </c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outlineLevel="1" x14ac:dyDescent="0.2">
      <c r="A21" s="154"/>
      <c r="B21" s="155"/>
      <c r="C21" s="179" t="s">
        <v>560</v>
      </c>
      <c r="D21" s="157"/>
      <c r="E21" s="158">
        <v>4.11435</v>
      </c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47"/>
      <c r="Z21" s="147"/>
      <c r="AA21" s="147"/>
      <c r="AB21" s="147"/>
      <c r="AC21" s="147"/>
      <c r="AD21" s="147"/>
      <c r="AE21" s="147"/>
      <c r="AF21" s="147"/>
      <c r="AG21" s="147" t="s">
        <v>159</v>
      </c>
      <c r="AH21" s="147">
        <v>0</v>
      </c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outlineLevel="1" x14ac:dyDescent="0.2">
      <c r="A22" s="154"/>
      <c r="B22" s="155"/>
      <c r="C22" s="179" t="s">
        <v>561</v>
      </c>
      <c r="D22" s="157"/>
      <c r="E22" s="158">
        <v>6.0270000000000001</v>
      </c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47"/>
      <c r="Z22" s="147"/>
      <c r="AA22" s="147"/>
      <c r="AB22" s="147"/>
      <c r="AC22" s="147"/>
      <c r="AD22" s="147"/>
      <c r="AE22" s="147"/>
      <c r="AF22" s="147"/>
      <c r="AG22" s="147" t="s">
        <v>159</v>
      </c>
      <c r="AH22" s="147">
        <v>0</v>
      </c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1" x14ac:dyDescent="0.2">
      <c r="A23" s="154"/>
      <c r="B23" s="155"/>
      <c r="C23" s="179" t="s">
        <v>562</v>
      </c>
      <c r="D23" s="157"/>
      <c r="E23" s="158">
        <v>2.01105</v>
      </c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47"/>
      <c r="Z23" s="147"/>
      <c r="AA23" s="147"/>
      <c r="AB23" s="147"/>
      <c r="AC23" s="147"/>
      <c r="AD23" s="147"/>
      <c r="AE23" s="147"/>
      <c r="AF23" s="147"/>
      <c r="AG23" s="147" t="s">
        <v>159</v>
      </c>
      <c r="AH23" s="147">
        <v>0</v>
      </c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outlineLevel="1" x14ac:dyDescent="0.2">
      <c r="A24" s="168">
        <v>5</v>
      </c>
      <c r="B24" s="169" t="s">
        <v>563</v>
      </c>
      <c r="C24" s="178" t="s">
        <v>564</v>
      </c>
      <c r="D24" s="170" t="s">
        <v>182</v>
      </c>
      <c r="E24" s="171">
        <v>1410.3736200000001</v>
      </c>
      <c r="F24" s="172"/>
      <c r="G24" s="173">
        <f>ROUND(E24*F24,2)</f>
        <v>0</v>
      </c>
      <c r="H24" s="172"/>
      <c r="I24" s="173">
        <f>ROUND(E24*H24,2)</f>
        <v>0</v>
      </c>
      <c r="J24" s="172"/>
      <c r="K24" s="173">
        <f>ROUND(E24*J24,2)</f>
        <v>0</v>
      </c>
      <c r="L24" s="173">
        <v>21</v>
      </c>
      <c r="M24" s="173">
        <f>G24*(1+L24/100)</f>
        <v>0</v>
      </c>
      <c r="N24" s="173">
        <v>0</v>
      </c>
      <c r="O24" s="173">
        <f>ROUND(E24*N24,2)</f>
        <v>0</v>
      </c>
      <c r="P24" s="173">
        <v>0</v>
      </c>
      <c r="Q24" s="173">
        <f>ROUND(E24*P24,2)</f>
        <v>0</v>
      </c>
      <c r="R24" s="173" t="s">
        <v>195</v>
      </c>
      <c r="S24" s="173" t="s">
        <v>154</v>
      </c>
      <c r="T24" s="174" t="s">
        <v>155</v>
      </c>
      <c r="U24" s="156">
        <v>0.12</v>
      </c>
      <c r="V24" s="156">
        <f>ROUND(E24*U24,2)</f>
        <v>169.24</v>
      </c>
      <c r="W24" s="156"/>
      <c r="X24" s="156" t="s">
        <v>156</v>
      </c>
      <c r="Y24" s="147"/>
      <c r="Z24" s="147"/>
      <c r="AA24" s="147"/>
      <c r="AB24" s="147"/>
      <c r="AC24" s="147"/>
      <c r="AD24" s="147"/>
      <c r="AE24" s="147"/>
      <c r="AF24" s="147"/>
      <c r="AG24" s="147" t="s">
        <v>157</v>
      </c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ht="33.75" outlineLevel="1" x14ac:dyDescent="0.2">
      <c r="A25" s="154"/>
      <c r="B25" s="155"/>
      <c r="C25" s="253" t="s">
        <v>565</v>
      </c>
      <c r="D25" s="254"/>
      <c r="E25" s="254"/>
      <c r="F25" s="254"/>
      <c r="G25" s="254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47"/>
      <c r="Z25" s="147"/>
      <c r="AA25" s="147"/>
      <c r="AB25" s="147"/>
      <c r="AC25" s="147"/>
      <c r="AD25" s="147"/>
      <c r="AE25" s="147"/>
      <c r="AF25" s="147"/>
      <c r="AG25" s="147" t="s">
        <v>175</v>
      </c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75" t="str">
        <f>C25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25" s="147"/>
      <c r="BC25" s="147"/>
      <c r="BD25" s="147"/>
      <c r="BE25" s="147"/>
      <c r="BF25" s="147"/>
      <c r="BG25" s="147"/>
      <c r="BH25" s="147"/>
    </row>
    <row r="26" spans="1:60" outlineLevel="1" x14ac:dyDescent="0.2">
      <c r="A26" s="154"/>
      <c r="B26" s="155"/>
      <c r="C26" s="179" t="s">
        <v>566</v>
      </c>
      <c r="D26" s="157"/>
      <c r="E26" s="158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47"/>
      <c r="Z26" s="147"/>
      <c r="AA26" s="147"/>
      <c r="AB26" s="147"/>
      <c r="AC26" s="147"/>
      <c r="AD26" s="147"/>
      <c r="AE26" s="147"/>
      <c r="AF26" s="147"/>
      <c r="AG26" s="147" t="s">
        <v>159</v>
      </c>
      <c r="AH26" s="147">
        <v>0</v>
      </c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1" x14ac:dyDescent="0.2">
      <c r="A27" s="154"/>
      <c r="B27" s="155"/>
      <c r="C27" s="179" t="s">
        <v>567</v>
      </c>
      <c r="D27" s="157"/>
      <c r="E27" s="158">
        <v>6.87148</v>
      </c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47"/>
      <c r="Z27" s="147"/>
      <c r="AA27" s="147"/>
      <c r="AB27" s="147"/>
      <c r="AC27" s="147"/>
      <c r="AD27" s="147"/>
      <c r="AE27" s="147"/>
      <c r="AF27" s="147"/>
      <c r="AG27" s="147" t="s">
        <v>159</v>
      </c>
      <c r="AH27" s="147">
        <v>0</v>
      </c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outlineLevel="1" x14ac:dyDescent="0.2">
      <c r="A28" s="154"/>
      <c r="B28" s="155"/>
      <c r="C28" s="179" t="s">
        <v>568</v>
      </c>
      <c r="D28" s="157"/>
      <c r="E28" s="158">
        <v>16.336860000000001</v>
      </c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47"/>
      <c r="Z28" s="147"/>
      <c r="AA28" s="147"/>
      <c r="AB28" s="147"/>
      <c r="AC28" s="147"/>
      <c r="AD28" s="147"/>
      <c r="AE28" s="147"/>
      <c r="AF28" s="147"/>
      <c r="AG28" s="147" t="s">
        <v>159</v>
      </c>
      <c r="AH28" s="147">
        <v>0</v>
      </c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outlineLevel="1" x14ac:dyDescent="0.2">
      <c r="A29" s="154"/>
      <c r="B29" s="155"/>
      <c r="C29" s="179" t="s">
        <v>569</v>
      </c>
      <c r="D29" s="157"/>
      <c r="E29" s="158">
        <v>80.117850000000004</v>
      </c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47"/>
      <c r="Z29" s="147"/>
      <c r="AA29" s="147"/>
      <c r="AB29" s="147"/>
      <c r="AC29" s="147"/>
      <c r="AD29" s="147"/>
      <c r="AE29" s="147"/>
      <c r="AF29" s="147"/>
      <c r="AG29" s="147" t="s">
        <v>159</v>
      </c>
      <c r="AH29" s="147">
        <v>0</v>
      </c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1" x14ac:dyDescent="0.2">
      <c r="A30" s="154"/>
      <c r="B30" s="155"/>
      <c r="C30" s="179" t="s">
        <v>570</v>
      </c>
      <c r="D30" s="157"/>
      <c r="E30" s="158">
        <v>70.15428</v>
      </c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47"/>
      <c r="Z30" s="147"/>
      <c r="AA30" s="147"/>
      <c r="AB30" s="147"/>
      <c r="AC30" s="147"/>
      <c r="AD30" s="147"/>
      <c r="AE30" s="147"/>
      <c r="AF30" s="147"/>
      <c r="AG30" s="147" t="s">
        <v>159</v>
      </c>
      <c r="AH30" s="147">
        <v>0</v>
      </c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outlineLevel="1" x14ac:dyDescent="0.2">
      <c r="A31" s="154"/>
      <c r="B31" s="155"/>
      <c r="C31" s="179" t="s">
        <v>571</v>
      </c>
      <c r="D31" s="157"/>
      <c r="E31" s="158">
        <v>92.691569999999999</v>
      </c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47"/>
      <c r="Z31" s="147"/>
      <c r="AA31" s="147"/>
      <c r="AB31" s="147"/>
      <c r="AC31" s="147"/>
      <c r="AD31" s="147"/>
      <c r="AE31" s="147"/>
      <c r="AF31" s="147"/>
      <c r="AG31" s="147" t="s">
        <v>159</v>
      </c>
      <c r="AH31" s="147">
        <v>0</v>
      </c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outlineLevel="1" x14ac:dyDescent="0.2">
      <c r="A32" s="154"/>
      <c r="B32" s="155"/>
      <c r="C32" s="179" t="s">
        <v>572</v>
      </c>
      <c r="D32" s="157"/>
      <c r="E32" s="158">
        <v>231.05276000000001</v>
      </c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47"/>
      <c r="Z32" s="147"/>
      <c r="AA32" s="147"/>
      <c r="AB32" s="147"/>
      <c r="AC32" s="147"/>
      <c r="AD32" s="147"/>
      <c r="AE32" s="147"/>
      <c r="AF32" s="147"/>
      <c r="AG32" s="147" t="s">
        <v>159</v>
      </c>
      <c r="AH32" s="147">
        <v>0</v>
      </c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outlineLevel="1" x14ac:dyDescent="0.2">
      <c r="A33" s="154"/>
      <c r="B33" s="155"/>
      <c r="C33" s="179" t="s">
        <v>573</v>
      </c>
      <c r="D33" s="157"/>
      <c r="E33" s="158">
        <v>111.95954</v>
      </c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47"/>
      <c r="Z33" s="147"/>
      <c r="AA33" s="147"/>
      <c r="AB33" s="147"/>
      <c r="AC33" s="147"/>
      <c r="AD33" s="147"/>
      <c r="AE33" s="147"/>
      <c r="AF33" s="147"/>
      <c r="AG33" s="147" t="s">
        <v>159</v>
      </c>
      <c r="AH33" s="147">
        <v>0</v>
      </c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outlineLevel="1" x14ac:dyDescent="0.2">
      <c r="A34" s="154"/>
      <c r="B34" s="155"/>
      <c r="C34" s="179" t="s">
        <v>574</v>
      </c>
      <c r="D34" s="157"/>
      <c r="E34" s="158">
        <v>249.57136</v>
      </c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47"/>
      <c r="Z34" s="147"/>
      <c r="AA34" s="147"/>
      <c r="AB34" s="147"/>
      <c r="AC34" s="147"/>
      <c r="AD34" s="147"/>
      <c r="AE34" s="147"/>
      <c r="AF34" s="147"/>
      <c r="AG34" s="147" t="s">
        <v>159</v>
      </c>
      <c r="AH34" s="147">
        <v>0</v>
      </c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outlineLevel="1" x14ac:dyDescent="0.2">
      <c r="A35" s="154"/>
      <c r="B35" s="155"/>
      <c r="C35" s="179" t="s">
        <v>575</v>
      </c>
      <c r="D35" s="157"/>
      <c r="E35" s="158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47"/>
      <c r="Z35" s="147"/>
      <c r="AA35" s="147"/>
      <c r="AB35" s="147"/>
      <c r="AC35" s="147"/>
      <c r="AD35" s="147"/>
      <c r="AE35" s="147"/>
      <c r="AF35" s="147"/>
      <c r="AG35" s="147" t="s">
        <v>159</v>
      </c>
      <c r="AH35" s="147">
        <v>0</v>
      </c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outlineLevel="1" x14ac:dyDescent="0.2">
      <c r="A36" s="154"/>
      <c r="B36" s="155"/>
      <c r="C36" s="179" t="s">
        <v>576</v>
      </c>
      <c r="D36" s="157"/>
      <c r="E36" s="158">
        <v>63.880099999999999</v>
      </c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47"/>
      <c r="Z36" s="147"/>
      <c r="AA36" s="147"/>
      <c r="AB36" s="147"/>
      <c r="AC36" s="147"/>
      <c r="AD36" s="147"/>
      <c r="AE36" s="147"/>
      <c r="AF36" s="147"/>
      <c r="AG36" s="147" t="s">
        <v>159</v>
      </c>
      <c r="AH36" s="147">
        <v>0</v>
      </c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outlineLevel="1" x14ac:dyDescent="0.2">
      <c r="A37" s="154"/>
      <c r="B37" s="155"/>
      <c r="C37" s="179" t="s">
        <v>577</v>
      </c>
      <c r="D37" s="157"/>
      <c r="E37" s="158">
        <v>88.3386</v>
      </c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47"/>
      <c r="Z37" s="147"/>
      <c r="AA37" s="147"/>
      <c r="AB37" s="147"/>
      <c r="AC37" s="147"/>
      <c r="AD37" s="147"/>
      <c r="AE37" s="147"/>
      <c r="AF37" s="147"/>
      <c r="AG37" s="147" t="s">
        <v>159</v>
      </c>
      <c r="AH37" s="147">
        <v>0</v>
      </c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outlineLevel="1" x14ac:dyDescent="0.2">
      <c r="A38" s="154"/>
      <c r="B38" s="155"/>
      <c r="C38" s="179" t="s">
        <v>578</v>
      </c>
      <c r="D38" s="157"/>
      <c r="E38" s="158">
        <v>221.93912</v>
      </c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47"/>
      <c r="Z38" s="147"/>
      <c r="AA38" s="147"/>
      <c r="AB38" s="147"/>
      <c r="AC38" s="147"/>
      <c r="AD38" s="147"/>
      <c r="AE38" s="147"/>
      <c r="AF38" s="147"/>
      <c r="AG38" s="147" t="s">
        <v>159</v>
      </c>
      <c r="AH38" s="147">
        <v>0</v>
      </c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outlineLevel="1" x14ac:dyDescent="0.2">
      <c r="A39" s="154"/>
      <c r="B39" s="155"/>
      <c r="C39" s="179" t="s">
        <v>579</v>
      </c>
      <c r="D39" s="157"/>
      <c r="E39" s="158">
        <v>28.441960000000002</v>
      </c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47"/>
      <c r="Z39" s="147"/>
      <c r="AA39" s="147"/>
      <c r="AB39" s="147"/>
      <c r="AC39" s="147"/>
      <c r="AD39" s="147"/>
      <c r="AE39" s="147"/>
      <c r="AF39" s="147"/>
      <c r="AG39" s="147" t="s">
        <v>159</v>
      </c>
      <c r="AH39" s="147">
        <v>0</v>
      </c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outlineLevel="1" x14ac:dyDescent="0.2">
      <c r="A40" s="154"/>
      <c r="B40" s="155"/>
      <c r="C40" s="179" t="s">
        <v>580</v>
      </c>
      <c r="D40" s="157"/>
      <c r="E40" s="158">
        <v>149.01813999999999</v>
      </c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47"/>
      <c r="Z40" s="147"/>
      <c r="AA40" s="147"/>
      <c r="AB40" s="147"/>
      <c r="AC40" s="147"/>
      <c r="AD40" s="147"/>
      <c r="AE40" s="147"/>
      <c r="AF40" s="147"/>
      <c r="AG40" s="147" t="s">
        <v>159</v>
      </c>
      <c r="AH40" s="147">
        <v>0</v>
      </c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</row>
    <row r="41" spans="1:60" ht="22.5" outlineLevel="1" x14ac:dyDescent="0.2">
      <c r="A41" s="168">
        <v>6</v>
      </c>
      <c r="B41" s="169" t="s">
        <v>581</v>
      </c>
      <c r="C41" s="178" t="s">
        <v>582</v>
      </c>
      <c r="D41" s="170" t="s">
        <v>152</v>
      </c>
      <c r="E41" s="171">
        <v>859.53620000000001</v>
      </c>
      <c r="F41" s="172"/>
      <c r="G41" s="173">
        <f>ROUND(E41*F41,2)</f>
        <v>0</v>
      </c>
      <c r="H41" s="172"/>
      <c r="I41" s="173">
        <f>ROUND(E41*H41,2)</f>
        <v>0</v>
      </c>
      <c r="J41" s="172"/>
      <c r="K41" s="173">
        <f>ROUND(E41*J41,2)</f>
        <v>0</v>
      </c>
      <c r="L41" s="173">
        <v>21</v>
      </c>
      <c r="M41" s="173">
        <f>G41*(1+L41/100)</f>
        <v>0</v>
      </c>
      <c r="N41" s="173">
        <v>9.8999999999999999E-4</v>
      </c>
      <c r="O41" s="173">
        <f>ROUND(E41*N41,2)</f>
        <v>0.85</v>
      </c>
      <c r="P41" s="173">
        <v>0</v>
      </c>
      <c r="Q41" s="173">
        <f>ROUND(E41*P41,2)</f>
        <v>0</v>
      </c>
      <c r="R41" s="173" t="s">
        <v>195</v>
      </c>
      <c r="S41" s="173" t="s">
        <v>154</v>
      </c>
      <c r="T41" s="174" t="s">
        <v>155</v>
      </c>
      <c r="U41" s="156">
        <v>0.23599999999999999</v>
      </c>
      <c r="V41" s="156">
        <f>ROUND(E41*U41,2)</f>
        <v>202.85</v>
      </c>
      <c r="W41" s="156"/>
      <c r="X41" s="156" t="s">
        <v>156</v>
      </c>
      <c r="Y41" s="147"/>
      <c r="Z41" s="147"/>
      <c r="AA41" s="147"/>
      <c r="AB41" s="147"/>
      <c r="AC41" s="147"/>
      <c r="AD41" s="147"/>
      <c r="AE41" s="147"/>
      <c r="AF41" s="147"/>
      <c r="AG41" s="147" t="s">
        <v>157</v>
      </c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outlineLevel="1" x14ac:dyDescent="0.2">
      <c r="A42" s="154"/>
      <c r="B42" s="155"/>
      <c r="C42" s="253" t="s">
        <v>583</v>
      </c>
      <c r="D42" s="254"/>
      <c r="E42" s="254"/>
      <c r="F42" s="254"/>
      <c r="G42" s="254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47"/>
      <c r="Z42" s="147"/>
      <c r="AA42" s="147"/>
      <c r="AB42" s="147"/>
      <c r="AC42" s="147"/>
      <c r="AD42" s="147"/>
      <c r="AE42" s="147"/>
      <c r="AF42" s="147"/>
      <c r="AG42" s="147" t="s">
        <v>175</v>
      </c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outlineLevel="1" x14ac:dyDescent="0.2">
      <c r="A43" s="154"/>
      <c r="B43" s="155"/>
      <c r="C43" s="179" t="s">
        <v>566</v>
      </c>
      <c r="D43" s="157"/>
      <c r="E43" s="158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47"/>
      <c r="Z43" s="147"/>
      <c r="AA43" s="147"/>
      <c r="AB43" s="147"/>
      <c r="AC43" s="147"/>
      <c r="AD43" s="147"/>
      <c r="AE43" s="147"/>
      <c r="AF43" s="147"/>
      <c r="AG43" s="147" t="s">
        <v>159</v>
      </c>
      <c r="AH43" s="147">
        <v>0</v>
      </c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outlineLevel="1" x14ac:dyDescent="0.2">
      <c r="A44" s="154"/>
      <c r="B44" s="155"/>
      <c r="C44" s="179" t="s">
        <v>584</v>
      </c>
      <c r="D44" s="157"/>
      <c r="E44" s="158">
        <v>13.5146</v>
      </c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47"/>
      <c r="Z44" s="147"/>
      <c r="AA44" s="147"/>
      <c r="AB44" s="147"/>
      <c r="AC44" s="147"/>
      <c r="AD44" s="147"/>
      <c r="AE44" s="147"/>
      <c r="AF44" s="147"/>
      <c r="AG44" s="147" t="s">
        <v>159</v>
      </c>
      <c r="AH44" s="147">
        <v>0</v>
      </c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outlineLevel="1" x14ac:dyDescent="0.2">
      <c r="A45" s="154"/>
      <c r="B45" s="155"/>
      <c r="C45" s="179" t="s">
        <v>585</v>
      </c>
      <c r="D45" s="157"/>
      <c r="E45" s="158">
        <v>26.564</v>
      </c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47"/>
      <c r="Z45" s="147"/>
      <c r="AA45" s="147"/>
      <c r="AB45" s="147"/>
      <c r="AC45" s="147"/>
      <c r="AD45" s="147"/>
      <c r="AE45" s="147"/>
      <c r="AF45" s="147"/>
      <c r="AG45" s="147" t="s">
        <v>159</v>
      </c>
      <c r="AH45" s="147">
        <v>0</v>
      </c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outlineLevel="1" x14ac:dyDescent="0.2">
      <c r="A46" s="154"/>
      <c r="B46" s="155"/>
      <c r="C46" s="179" t="s">
        <v>586</v>
      </c>
      <c r="D46" s="157"/>
      <c r="E46" s="158">
        <v>134.78399999999999</v>
      </c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47"/>
      <c r="Z46" s="147"/>
      <c r="AA46" s="147"/>
      <c r="AB46" s="147"/>
      <c r="AC46" s="147"/>
      <c r="AD46" s="147"/>
      <c r="AE46" s="147"/>
      <c r="AF46" s="147"/>
      <c r="AG46" s="147" t="s">
        <v>159</v>
      </c>
      <c r="AH46" s="147">
        <v>0</v>
      </c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outlineLevel="1" x14ac:dyDescent="0.2">
      <c r="A47" s="154"/>
      <c r="B47" s="155"/>
      <c r="C47" s="179" t="s">
        <v>587</v>
      </c>
      <c r="D47" s="157"/>
      <c r="E47" s="158">
        <v>114.072</v>
      </c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47"/>
      <c r="Z47" s="147"/>
      <c r="AA47" s="147"/>
      <c r="AB47" s="147"/>
      <c r="AC47" s="147"/>
      <c r="AD47" s="147"/>
      <c r="AE47" s="147"/>
      <c r="AF47" s="147"/>
      <c r="AG47" s="147" t="s">
        <v>159</v>
      </c>
      <c r="AH47" s="147">
        <v>0</v>
      </c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outlineLevel="1" x14ac:dyDescent="0.2">
      <c r="A48" s="154"/>
      <c r="B48" s="155"/>
      <c r="C48" s="179" t="s">
        <v>588</v>
      </c>
      <c r="D48" s="157"/>
      <c r="E48" s="158">
        <v>150.71799999999999</v>
      </c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47"/>
      <c r="Z48" s="147"/>
      <c r="AA48" s="147"/>
      <c r="AB48" s="147"/>
      <c r="AC48" s="147"/>
      <c r="AD48" s="147"/>
      <c r="AE48" s="147"/>
      <c r="AF48" s="147"/>
      <c r="AG48" s="147" t="s">
        <v>159</v>
      </c>
      <c r="AH48" s="147">
        <v>0</v>
      </c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 outlineLevel="1" x14ac:dyDescent="0.2">
      <c r="A49" s="154"/>
      <c r="B49" s="155"/>
      <c r="C49" s="179" t="s">
        <v>575</v>
      </c>
      <c r="D49" s="157"/>
      <c r="E49" s="158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47"/>
      <c r="Z49" s="147"/>
      <c r="AA49" s="147"/>
      <c r="AB49" s="147"/>
      <c r="AC49" s="147"/>
      <c r="AD49" s="147"/>
      <c r="AE49" s="147"/>
      <c r="AF49" s="147"/>
      <c r="AG49" s="147" t="s">
        <v>159</v>
      </c>
      <c r="AH49" s="147">
        <v>0</v>
      </c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</row>
    <row r="50" spans="1:60" outlineLevel="1" x14ac:dyDescent="0.2">
      <c r="A50" s="154"/>
      <c r="B50" s="155"/>
      <c r="C50" s="179" t="s">
        <v>589</v>
      </c>
      <c r="D50" s="157"/>
      <c r="E50" s="158">
        <v>369.16840000000002</v>
      </c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47"/>
      <c r="Z50" s="147"/>
      <c r="AA50" s="147"/>
      <c r="AB50" s="147"/>
      <c r="AC50" s="147"/>
      <c r="AD50" s="147"/>
      <c r="AE50" s="147"/>
      <c r="AF50" s="147"/>
      <c r="AG50" s="147" t="s">
        <v>159</v>
      </c>
      <c r="AH50" s="147">
        <v>0</v>
      </c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outlineLevel="1" x14ac:dyDescent="0.2">
      <c r="A51" s="154"/>
      <c r="B51" s="155"/>
      <c r="C51" s="179" t="s">
        <v>590</v>
      </c>
      <c r="D51" s="157"/>
      <c r="E51" s="158">
        <v>50.715200000000003</v>
      </c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47"/>
      <c r="Z51" s="147"/>
      <c r="AA51" s="147"/>
      <c r="AB51" s="147"/>
      <c r="AC51" s="147"/>
      <c r="AD51" s="147"/>
      <c r="AE51" s="147"/>
      <c r="AF51" s="147"/>
      <c r="AG51" s="147" t="s">
        <v>159</v>
      </c>
      <c r="AH51" s="147">
        <v>0</v>
      </c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ht="22.5" outlineLevel="1" x14ac:dyDescent="0.2">
      <c r="A52" s="168">
        <v>7</v>
      </c>
      <c r="B52" s="169" t="s">
        <v>591</v>
      </c>
      <c r="C52" s="178" t="s">
        <v>592</v>
      </c>
      <c r="D52" s="170" t="s">
        <v>152</v>
      </c>
      <c r="E52" s="171">
        <v>1483.3116</v>
      </c>
      <c r="F52" s="172"/>
      <c r="G52" s="173">
        <f>ROUND(E52*F52,2)</f>
        <v>0</v>
      </c>
      <c r="H52" s="172"/>
      <c r="I52" s="173">
        <f>ROUND(E52*H52,2)</f>
        <v>0</v>
      </c>
      <c r="J52" s="172"/>
      <c r="K52" s="173">
        <f>ROUND(E52*J52,2)</f>
        <v>0</v>
      </c>
      <c r="L52" s="173">
        <v>21</v>
      </c>
      <c r="M52" s="173">
        <f>G52*(1+L52/100)</f>
        <v>0</v>
      </c>
      <c r="N52" s="173">
        <v>8.5999999999999998E-4</v>
      </c>
      <c r="O52" s="173">
        <f>ROUND(E52*N52,2)</f>
        <v>1.28</v>
      </c>
      <c r="P52" s="173">
        <v>0</v>
      </c>
      <c r="Q52" s="173">
        <f>ROUND(E52*P52,2)</f>
        <v>0</v>
      </c>
      <c r="R52" s="173" t="s">
        <v>195</v>
      </c>
      <c r="S52" s="173" t="s">
        <v>154</v>
      </c>
      <c r="T52" s="174" t="s">
        <v>155</v>
      </c>
      <c r="U52" s="156">
        <v>0.47899999999999998</v>
      </c>
      <c r="V52" s="156">
        <f>ROUND(E52*U52,2)</f>
        <v>710.51</v>
      </c>
      <c r="W52" s="156"/>
      <c r="X52" s="156" t="s">
        <v>156</v>
      </c>
      <c r="Y52" s="147"/>
      <c r="Z52" s="147"/>
      <c r="AA52" s="147"/>
      <c r="AB52" s="147"/>
      <c r="AC52" s="147"/>
      <c r="AD52" s="147"/>
      <c r="AE52" s="147"/>
      <c r="AF52" s="147"/>
      <c r="AG52" s="147" t="s">
        <v>157</v>
      </c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outlineLevel="1" x14ac:dyDescent="0.2">
      <c r="A53" s="154"/>
      <c r="B53" s="155"/>
      <c r="C53" s="253" t="s">
        <v>583</v>
      </c>
      <c r="D53" s="254"/>
      <c r="E53" s="254"/>
      <c r="F53" s="254"/>
      <c r="G53" s="254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47"/>
      <c r="Z53" s="147"/>
      <c r="AA53" s="147"/>
      <c r="AB53" s="147"/>
      <c r="AC53" s="147"/>
      <c r="AD53" s="147"/>
      <c r="AE53" s="147"/>
      <c r="AF53" s="147"/>
      <c r="AG53" s="147" t="s">
        <v>175</v>
      </c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</row>
    <row r="54" spans="1:60" outlineLevel="1" x14ac:dyDescent="0.2">
      <c r="A54" s="154"/>
      <c r="B54" s="155"/>
      <c r="C54" s="179" t="s">
        <v>566</v>
      </c>
      <c r="D54" s="157"/>
      <c r="E54" s="158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47"/>
      <c r="Z54" s="147"/>
      <c r="AA54" s="147"/>
      <c r="AB54" s="147"/>
      <c r="AC54" s="147"/>
      <c r="AD54" s="147"/>
      <c r="AE54" s="147"/>
      <c r="AF54" s="147"/>
      <c r="AG54" s="147" t="s">
        <v>159</v>
      </c>
      <c r="AH54" s="147">
        <v>0</v>
      </c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outlineLevel="1" x14ac:dyDescent="0.2">
      <c r="A55" s="154"/>
      <c r="B55" s="155"/>
      <c r="C55" s="179" t="s">
        <v>593</v>
      </c>
      <c r="D55" s="157"/>
      <c r="E55" s="158">
        <v>385.8562</v>
      </c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47"/>
      <c r="Z55" s="147"/>
      <c r="AA55" s="147"/>
      <c r="AB55" s="147"/>
      <c r="AC55" s="147"/>
      <c r="AD55" s="147"/>
      <c r="AE55" s="147"/>
      <c r="AF55" s="147"/>
      <c r="AG55" s="147" t="s">
        <v>159</v>
      </c>
      <c r="AH55" s="147">
        <v>0</v>
      </c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</row>
    <row r="56" spans="1:60" outlineLevel="1" x14ac:dyDescent="0.2">
      <c r="A56" s="154"/>
      <c r="B56" s="155"/>
      <c r="C56" s="179" t="s">
        <v>594</v>
      </c>
      <c r="D56" s="157"/>
      <c r="E56" s="158">
        <v>186.7954</v>
      </c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47"/>
      <c r="Z56" s="147"/>
      <c r="AA56" s="147"/>
      <c r="AB56" s="147"/>
      <c r="AC56" s="147"/>
      <c r="AD56" s="147"/>
      <c r="AE56" s="147"/>
      <c r="AF56" s="147"/>
      <c r="AG56" s="147" t="s">
        <v>159</v>
      </c>
      <c r="AH56" s="147">
        <v>0</v>
      </c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 outlineLevel="1" x14ac:dyDescent="0.2">
      <c r="A57" s="154"/>
      <c r="B57" s="155"/>
      <c r="C57" s="179" t="s">
        <v>595</v>
      </c>
      <c r="D57" s="157"/>
      <c r="E57" s="158">
        <v>410.27519999999998</v>
      </c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47"/>
      <c r="Z57" s="147"/>
      <c r="AA57" s="147"/>
      <c r="AB57" s="147"/>
      <c r="AC57" s="147"/>
      <c r="AD57" s="147"/>
      <c r="AE57" s="147"/>
      <c r="AF57" s="147"/>
      <c r="AG57" s="147" t="s">
        <v>159</v>
      </c>
      <c r="AH57" s="147">
        <v>0</v>
      </c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</row>
    <row r="58" spans="1:60" outlineLevel="1" x14ac:dyDescent="0.2">
      <c r="A58" s="154"/>
      <c r="B58" s="155"/>
      <c r="C58" s="179" t="s">
        <v>575</v>
      </c>
      <c r="D58" s="157"/>
      <c r="E58" s="158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47"/>
      <c r="Z58" s="147"/>
      <c r="AA58" s="147"/>
      <c r="AB58" s="147"/>
      <c r="AC58" s="147"/>
      <c r="AD58" s="147"/>
      <c r="AE58" s="147"/>
      <c r="AF58" s="147"/>
      <c r="AG58" s="147" t="s">
        <v>159</v>
      </c>
      <c r="AH58" s="147">
        <v>0</v>
      </c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outlineLevel="1" x14ac:dyDescent="0.2">
      <c r="A59" s="154"/>
      <c r="B59" s="155"/>
      <c r="C59" s="179" t="s">
        <v>596</v>
      </c>
      <c r="D59" s="157"/>
      <c r="E59" s="158">
        <v>109.133</v>
      </c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47"/>
      <c r="Z59" s="147"/>
      <c r="AA59" s="147"/>
      <c r="AB59" s="147"/>
      <c r="AC59" s="147"/>
      <c r="AD59" s="147"/>
      <c r="AE59" s="147"/>
      <c r="AF59" s="147"/>
      <c r="AG59" s="147" t="s">
        <v>159</v>
      </c>
      <c r="AH59" s="147">
        <v>0</v>
      </c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outlineLevel="1" x14ac:dyDescent="0.2">
      <c r="A60" s="154"/>
      <c r="B60" s="155"/>
      <c r="C60" s="179" t="s">
        <v>597</v>
      </c>
      <c r="D60" s="157"/>
      <c r="E60" s="158">
        <v>143.63999999999999</v>
      </c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47"/>
      <c r="Z60" s="147"/>
      <c r="AA60" s="147"/>
      <c r="AB60" s="147"/>
      <c r="AC60" s="147"/>
      <c r="AD60" s="147"/>
      <c r="AE60" s="147"/>
      <c r="AF60" s="147"/>
      <c r="AG60" s="147" t="s">
        <v>159</v>
      </c>
      <c r="AH60" s="147">
        <v>0</v>
      </c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outlineLevel="1" x14ac:dyDescent="0.2">
      <c r="A61" s="154"/>
      <c r="B61" s="155"/>
      <c r="C61" s="179" t="s">
        <v>598</v>
      </c>
      <c r="D61" s="157"/>
      <c r="E61" s="158">
        <v>247.61179999999999</v>
      </c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47"/>
      <c r="Z61" s="147"/>
      <c r="AA61" s="147"/>
      <c r="AB61" s="147"/>
      <c r="AC61" s="147"/>
      <c r="AD61" s="147"/>
      <c r="AE61" s="147"/>
      <c r="AF61" s="147"/>
      <c r="AG61" s="147" t="s">
        <v>159</v>
      </c>
      <c r="AH61" s="147">
        <v>0</v>
      </c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outlineLevel="1" x14ac:dyDescent="0.2">
      <c r="A62" s="168">
        <v>8</v>
      </c>
      <c r="B62" s="169" t="s">
        <v>599</v>
      </c>
      <c r="C62" s="178" t="s">
        <v>600</v>
      </c>
      <c r="D62" s="170" t="s">
        <v>152</v>
      </c>
      <c r="E62" s="171">
        <v>859.53599999999994</v>
      </c>
      <c r="F62" s="172"/>
      <c r="G62" s="173">
        <f>ROUND(E62*F62,2)</f>
        <v>0</v>
      </c>
      <c r="H62" s="172"/>
      <c r="I62" s="173">
        <f>ROUND(E62*H62,2)</f>
        <v>0</v>
      </c>
      <c r="J62" s="172"/>
      <c r="K62" s="173">
        <f>ROUND(E62*J62,2)</f>
        <v>0</v>
      </c>
      <c r="L62" s="173">
        <v>21</v>
      </c>
      <c r="M62" s="173">
        <f>G62*(1+L62/100)</f>
        <v>0</v>
      </c>
      <c r="N62" s="173">
        <v>0</v>
      </c>
      <c r="O62" s="173">
        <f>ROUND(E62*N62,2)</f>
        <v>0</v>
      </c>
      <c r="P62" s="173">
        <v>0</v>
      </c>
      <c r="Q62" s="173">
        <f>ROUND(E62*P62,2)</f>
        <v>0</v>
      </c>
      <c r="R62" s="173" t="s">
        <v>195</v>
      </c>
      <c r="S62" s="173" t="s">
        <v>154</v>
      </c>
      <c r="T62" s="174" t="s">
        <v>155</v>
      </c>
      <c r="U62" s="156">
        <v>7.0000000000000007E-2</v>
      </c>
      <c r="V62" s="156">
        <f>ROUND(E62*U62,2)</f>
        <v>60.17</v>
      </c>
      <c r="W62" s="156"/>
      <c r="X62" s="156" t="s">
        <v>156</v>
      </c>
      <c r="Y62" s="147"/>
      <c r="Z62" s="147"/>
      <c r="AA62" s="147"/>
      <c r="AB62" s="147"/>
      <c r="AC62" s="147"/>
      <c r="AD62" s="147"/>
      <c r="AE62" s="147"/>
      <c r="AF62" s="147"/>
      <c r="AG62" s="147" t="s">
        <v>157</v>
      </c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</row>
    <row r="63" spans="1:60" outlineLevel="1" x14ac:dyDescent="0.2">
      <c r="A63" s="154"/>
      <c r="B63" s="155"/>
      <c r="C63" s="253" t="s">
        <v>601</v>
      </c>
      <c r="D63" s="254"/>
      <c r="E63" s="254"/>
      <c r="F63" s="254"/>
      <c r="G63" s="254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47"/>
      <c r="Z63" s="147"/>
      <c r="AA63" s="147"/>
      <c r="AB63" s="147"/>
      <c r="AC63" s="147"/>
      <c r="AD63" s="147"/>
      <c r="AE63" s="147"/>
      <c r="AF63" s="147"/>
      <c r="AG63" s="147" t="s">
        <v>175</v>
      </c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</row>
    <row r="64" spans="1:60" outlineLevel="1" x14ac:dyDescent="0.2">
      <c r="A64" s="168">
        <v>9</v>
      </c>
      <c r="B64" s="169" t="s">
        <v>602</v>
      </c>
      <c r="C64" s="178" t="s">
        <v>603</v>
      </c>
      <c r="D64" s="170" t="s">
        <v>152</v>
      </c>
      <c r="E64" s="171">
        <v>1483.31</v>
      </c>
      <c r="F64" s="172"/>
      <c r="G64" s="173">
        <f>ROUND(E64*F64,2)</f>
        <v>0</v>
      </c>
      <c r="H64" s="172"/>
      <c r="I64" s="173">
        <f>ROUND(E64*H64,2)</f>
        <v>0</v>
      </c>
      <c r="J64" s="172"/>
      <c r="K64" s="173">
        <f>ROUND(E64*J64,2)</f>
        <v>0</v>
      </c>
      <c r="L64" s="173">
        <v>21</v>
      </c>
      <c r="M64" s="173">
        <f>G64*(1+L64/100)</f>
        <v>0</v>
      </c>
      <c r="N64" s="173">
        <v>0</v>
      </c>
      <c r="O64" s="173">
        <f>ROUND(E64*N64,2)</f>
        <v>0</v>
      </c>
      <c r="P64" s="173">
        <v>0</v>
      </c>
      <c r="Q64" s="173">
        <f>ROUND(E64*P64,2)</f>
        <v>0</v>
      </c>
      <c r="R64" s="173" t="s">
        <v>195</v>
      </c>
      <c r="S64" s="173" t="s">
        <v>154</v>
      </c>
      <c r="T64" s="174" t="s">
        <v>155</v>
      </c>
      <c r="U64" s="156">
        <v>0.32700000000000001</v>
      </c>
      <c r="V64" s="156">
        <f>ROUND(E64*U64,2)</f>
        <v>485.04</v>
      </c>
      <c r="W64" s="156"/>
      <c r="X64" s="156" t="s">
        <v>156</v>
      </c>
      <c r="Y64" s="147"/>
      <c r="Z64" s="147"/>
      <c r="AA64" s="147"/>
      <c r="AB64" s="147"/>
      <c r="AC64" s="147"/>
      <c r="AD64" s="147"/>
      <c r="AE64" s="147"/>
      <c r="AF64" s="147"/>
      <c r="AG64" s="147" t="s">
        <v>157</v>
      </c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outlineLevel="1" x14ac:dyDescent="0.2">
      <c r="A65" s="154"/>
      <c r="B65" s="155"/>
      <c r="C65" s="253" t="s">
        <v>601</v>
      </c>
      <c r="D65" s="254"/>
      <c r="E65" s="254"/>
      <c r="F65" s="254"/>
      <c r="G65" s="254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47"/>
      <c r="Z65" s="147"/>
      <c r="AA65" s="147"/>
      <c r="AB65" s="147"/>
      <c r="AC65" s="147"/>
      <c r="AD65" s="147"/>
      <c r="AE65" s="147"/>
      <c r="AF65" s="147"/>
      <c r="AG65" s="147" t="s">
        <v>175</v>
      </c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 outlineLevel="1" x14ac:dyDescent="0.2">
      <c r="A66" s="168">
        <v>10</v>
      </c>
      <c r="B66" s="169" t="s">
        <v>604</v>
      </c>
      <c r="C66" s="178" t="s">
        <v>605</v>
      </c>
      <c r="D66" s="170" t="s">
        <v>182</v>
      </c>
      <c r="E66" s="171">
        <v>705.18679999999995</v>
      </c>
      <c r="F66" s="172"/>
      <c r="G66" s="173">
        <f>ROUND(E66*F66,2)</f>
        <v>0</v>
      </c>
      <c r="H66" s="172"/>
      <c r="I66" s="173">
        <f>ROUND(E66*H66,2)</f>
        <v>0</v>
      </c>
      <c r="J66" s="172"/>
      <c r="K66" s="173">
        <f>ROUND(E66*J66,2)</f>
        <v>0</v>
      </c>
      <c r="L66" s="173">
        <v>21</v>
      </c>
      <c r="M66" s="173">
        <f>G66*(1+L66/100)</f>
        <v>0</v>
      </c>
      <c r="N66" s="173">
        <v>0</v>
      </c>
      <c r="O66" s="173">
        <f>ROUND(E66*N66,2)</f>
        <v>0</v>
      </c>
      <c r="P66" s="173">
        <v>0</v>
      </c>
      <c r="Q66" s="173">
        <f>ROUND(E66*P66,2)</f>
        <v>0</v>
      </c>
      <c r="R66" s="173" t="s">
        <v>195</v>
      </c>
      <c r="S66" s="173" t="s">
        <v>154</v>
      </c>
      <c r="T66" s="174" t="s">
        <v>155</v>
      </c>
      <c r="U66" s="156">
        <v>0.34499999999999997</v>
      </c>
      <c r="V66" s="156">
        <f>ROUND(E66*U66,2)</f>
        <v>243.29</v>
      </c>
      <c r="W66" s="156"/>
      <c r="X66" s="156" t="s">
        <v>156</v>
      </c>
      <c r="Y66" s="147"/>
      <c r="Z66" s="147"/>
      <c r="AA66" s="147"/>
      <c r="AB66" s="147"/>
      <c r="AC66" s="147"/>
      <c r="AD66" s="147"/>
      <c r="AE66" s="147"/>
      <c r="AF66" s="147"/>
      <c r="AG66" s="147" t="s">
        <v>157</v>
      </c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</row>
    <row r="67" spans="1:60" outlineLevel="1" x14ac:dyDescent="0.2">
      <c r="A67" s="154"/>
      <c r="B67" s="155"/>
      <c r="C67" s="253" t="s">
        <v>606</v>
      </c>
      <c r="D67" s="254"/>
      <c r="E67" s="254"/>
      <c r="F67" s="254"/>
      <c r="G67" s="254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47"/>
      <c r="Z67" s="147"/>
      <c r="AA67" s="147"/>
      <c r="AB67" s="147"/>
      <c r="AC67" s="147"/>
      <c r="AD67" s="147"/>
      <c r="AE67" s="147"/>
      <c r="AF67" s="147"/>
      <c r="AG67" s="147" t="s">
        <v>175</v>
      </c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75" t="str">
        <f>C67</f>
        <v>bez naložení do dopravní nádoby, ale s vyprázdněním dopravní nádoby na hromadu nebo na dopravní prostředek,</v>
      </c>
      <c r="BB67" s="147"/>
      <c r="BC67" s="147"/>
      <c r="BD67" s="147"/>
      <c r="BE67" s="147"/>
      <c r="BF67" s="147"/>
      <c r="BG67" s="147"/>
      <c r="BH67" s="147"/>
    </row>
    <row r="68" spans="1:60" outlineLevel="1" x14ac:dyDescent="0.2">
      <c r="A68" s="154"/>
      <c r="B68" s="155"/>
      <c r="C68" s="179" t="s">
        <v>607</v>
      </c>
      <c r="D68" s="157"/>
      <c r="E68" s="158">
        <v>705.18679999999995</v>
      </c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47"/>
      <c r="Z68" s="147"/>
      <c r="AA68" s="147"/>
      <c r="AB68" s="147"/>
      <c r="AC68" s="147"/>
      <c r="AD68" s="147"/>
      <c r="AE68" s="147"/>
      <c r="AF68" s="147"/>
      <c r="AG68" s="147" t="s">
        <v>159</v>
      </c>
      <c r="AH68" s="147">
        <v>0</v>
      </c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 ht="22.5" outlineLevel="1" x14ac:dyDescent="0.2">
      <c r="A69" s="168">
        <v>11</v>
      </c>
      <c r="B69" s="169" t="s">
        <v>207</v>
      </c>
      <c r="C69" s="178" t="s">
        <v>208</v>
      </c>
      <c r="D69" s="170" t="s">
        <v>182</v>
      </c>
      <c r="E69" s="171">
        <v>1410.3735999999999</v>
      </c>
      <c r="F69" s="172"/>
      <c r="G69" s="173">
        <f>ROUND(E69*F69,2)</f>
        <v>0</v>
      </c>
      <c r="H69" s="172"/>
      <c r="I69" s="173">
        <f>ROUND(E69*H69,2)</f>
        <v>0</v>
      </c>
      <c r="J69" s="172"/>
      <c r="K69" s="173">
        <f>ROUND(E69*J69,2)</f>
        <v>0</v>
      </c>
      <c r="L69" s="173">
        <v>21</v>
      </c>
      <c r="M69" s="173">
        <f>G69*(1+L69/100)</f>
        <v>0</v>
      </c>
      <c r="N69" s="173">
        <v>0</v>
      </c>
      <c r="O69" s="173">
        <f>ROUND(E69*N69,2)</f>
        <v>0</v>
      </c>
      <c r="P69" s="173">
        <v>0</v>
      </c>
      <c r="Q69" s="173">
        <f>ROUND(E69*P69,2)</f>
        <v>0</v>
      </c>
      <c r="R69" s="173" t="s">
        <v>195</v>
      </c>
      <c r="S69" s="173" t="s">
        <v>154</v>
      </c>
      <c r="T69" s="174" t="s">
        <v>155</v>
      </c>
      <c r="U69" s="156">
        <v>1.0999999999999999E-2</v>
      </c>
      <c r="V69" s="156">
        <f>ROUND(E69*U69,2)</f>
        <v>15.51</v>
      </c>
      <c r="W69" s="156"/>
      <c r="X69" s="156" t="s">
        <v>156</v>
      </c>
      <c r="Y69" s="147"/>
      <c r="Z69" s="147"/>
      <c r="AA69" s="147"/>
      <c r="AB69" s="147"/>
      <c r="AC69" s="147"/>
      <c r="AD69" s="147"/>
      <c r="AE69" s="147"/>
      <c r="AF69" s="147"/>
      <c r="AG69" s="147" t="s">
        <v>157</v>
      </c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</row>
    <row r="70" spans="1:60" outlineLevel="1" x14ac:dyDescent="0.2">
      <c r="A70" s="154"/>
      <c r="B70" s="155"/>
      <c r="C70" s="253" t="s">
        <v>204</v>
      </c>
      <c r="D70" s="254"/>
      <c r="E70" s="254"/>
      <c r="F70" s="254"/>
      <c r="G70" s="254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47"/>
      <c r="Z70" s="147"/>
      <c r="AA70" s="147"/>
      <c r="AB70" s="147"/>
      <c r="AC70" s="147"/>
      <c r="AD70" s="147"/>
      <c r="AE70" s="147"/>
      <c r="AF70" s="147"/>
      <c r="AG70" s="147" t="s">
        <v>175</v>
      </c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</row>
    <row r="71" spans="1:60" outlineLevel="1" x14ac:dyDescent="0.2">
      <c r="A71" s="154"/>
      <c r="B71" s="155"/>
      <c r="C71" s="179" t="s">
        <v>608</v>
      </c>
      <c r="D71" s="157"/>
      <c r="E71" s="158">
        <v>1410.3735999999999</v>
      </c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47"/>
      <c r="Z71" s="147"/>
      <c r="AA71" s="147"/>
      <c r="AB71" s="147"/>
      <c r="AC71" s="147"/>
      <c r="AD71" s="147"/>
      <c r="AE71" s="147"/>
      <c r="AF71" s="147"/>
      <c r="AG71" s="147" t="s">
        <v>159</v>
      </c>
      <c r="AH71" s="147">
        <v>0</v>
      </c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ht="33.75" outlineLevel="1" x14ac:dyDescent="0.2">
      <c r="A72" s="168">
        <v>12</v>
      </c>
      <c r="B72" s="169" t="s">
        <v>210</v>
      </c>
      <c r="C72" s="178" t="s">
        <v>211</v>
      </c>
      <c r="D72" s="170" t="s">
        <v>182</v>
      </c>
      <c r="E72" s="171">
        <v>7051.8680000000004</v>
      </c>
      <c r="F72" s="172"/>
      <c r="G72" s="173">
        <f>ROUND(E72*F72,2)</f>
        <v>0</v>
      </c>
      <c r="H72" s="172"/>
      <c r="I72" s="173">
        <f>ROUND(E72*H72,2)</f>
        <v>0</v>
      </c>
      <c r="J72" s="172"/>
      <c r="K72" s="173">
        <f>ROUND(E72*J72,2)</f>
        <v>0</v>
      </c>
      <c r="L72" s="173">
        <v>21</v>
      </c>
      <c r="M72" s="173">
        <f>G72*(1+L72/100)</f>
        <v>0</v>
      </c>
      <c r="N72" s="173">
        <v>0</v>
      </c>
      <c r="O72" s="173">
        <f>ROUND(E72*N72,2)</f>
        <v>0</v>
      </c>
      <c r="P72" s="173">
        <v>0</v>
      </c>
      <c r="Q72" s="173">
        <f>ROUND(E72*P72,2)</f>
        <v>0</v>
      </c>
      <c r="R72" s="173" t="s">
        <v>195</v>
      </c>
      <c r="S72" s="173" t="s">
        <v>154</v>
      </c>
      <c r="T72" s="174" t="s">
        <v>155</v>
      </c>
      <c r="U72" s="156">
        <v>0</v>
      </c>
      <c r="V72" s="156">
        <f>ROUND(E72*U72,2)</f>
        <v>0</v>
      </c>
      <c r="W72" s="156"/>
      <c r="X72" s="156" t="s">
        <v>156</v>
      </c>
      <c r="Y72" s="147"/>
      <c r="Z72" s="147"/>
      <c r="AA72" s="147"/>
      <c r="AB72" s="147"/>
      <c r="AC72" s="147"/>
      <c r="AD72" s="147"/>
      <c r="AE72" s="147"/>
      <c r="AF72" s="147"/>
      <c r="AG72" s="147" t="s">
        <v>157</v>
      </c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</row>
    <row r="73" spans="1:60" outlineLevel="1" x14ac:dyDescent="0.2">
      <c r="A73" s="154"/>
      <c r="B73" s="155"/>
      <c r="C73" s="253" t="s">
        <v>204</v>
      </c>
      <c r="D73" s="254"/>
      <c r="E73" s="254"/>
      <c r="F73" s="254"/>
      <c r="G73" s="254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47"/>
      <c r="Z73" s="147"/>
      <c r="AA73" s="147"/>
      <c r="AB73" s="147"/>
      <c r="AC73" s="147"/>
      <c r="AD73" s="147"/>
      <c r="AE73" s="147"/>
      <c r="AF73" s="147"/>
      <c r="AG73" s="147" t="s">
        <v>175</v>
      </c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</row>
    <row r="74" spans="1:60" outlineLevel="1" x14ac:dyDescent="0.2">
      <c r="A74" s="154"/>
      <c r="B74" s="155"/>
      <c r="C74" s="179" t="s">
        <v>609</v>
      </c>
      <c r="D74" s="157"/>
      <c r="E74" s="158">
        <v>1410.3735999999999</v>
      </c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47"/>
      <c r="Z74" s="147"/>
      <c r="AA74" s="147"/>
      <c r="AB74" s="147"/>
      <c r="AC74" s="147"/>
      <c r="AD74" s="147"/>
      <c r="AE74" s="147"/>
      <c r="AF74" s="147"/>
      <c r="AG74" s="147" t="s">
        <v>159</v>
      </c>
      <c r="AH74" s="147">
        <v>5</v>
      </c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</row>
    <row r="75" spans="1:60" outlineLevel="1" x14ac:dyDescent="0.2">
      <c r="A75" s="154"/>
      <c r="B75" s="155"/>
      <c r="C75" s="180" t="s">
        <v>213</v>
      </c>
      <c r="D75" s="159"/>
      <c r="E75" s="160">
        <v>5641.4943999999996</v>
      </c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47"/>
      <c r="Z75" s="147"/>
      <c r="AA75" s="147"/>
      <c r="AB75" s="147"/>
      <c r="AC75" s="147"/>
      <c r="AD75" s="147"/>
      <c r="AE75" s="147"/>
      <c r="AF75" s="147"/>
      <c r="AG75" s="147" t="s">
        <v>159</v>
      </c>
      <c r="AH75" s="147">
        <v>4</v>
      </c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ht="22.5" outlineLevel="1" x14ac:dyDescent="0.2">
      <c r="A76" s="184">
        <v>13</v>
      </c>
      <c r="B76" s="185" t="s">
        <v>610</v>
      </c>
      <c r="C76" s="191" t="s">
        <v>611</v>
      </c>
      <c r="D76" s="186" t="s">
        <v>182</v>
      </c>
      <c r="E76" s="187">
        <v>1410.3735999999999</v>
      </c>
      <c r="F76" s="188"/>
      <c r="G76" s="189">
        <f>ROUND(E76*F76,2)</f>
        <v>0</v>
      </c>
      <c r="H76" s="188"/>
      <c r="I76" s="189">
        <f>ROUND(E76*H76,2)</f>
        <v>0</v>
      </c>
      <c r="J76" s="188"/>
      <c r="K76" s="189">
        <f>ROUND(E76*J76,2)</f>
        <v>0</v>
      </c>
      <c r="L76" s="189">
        <v>21</v>
      </c>
      <c r="M76" s="189">
        <f>G76*(1+L76/100)</f>
        <v>0</v>
      </c>
      <c r="N76" s="189">
        <v>0</v>
      </c>
      <c r="O76" s="189">
        <f>ROUND(E76*N76,2)</f>
        <v>0</v>
      </c>
      <c r="P76" s="189">
        <v>0</v>
      </c>
      <c r="Q76" s="189">
        <f>ROUND(E76*P76,2)</f>
        <v>0</v>
      </c>
      <c r="R76" s="189" t="s">
        <v>195</v>
      </c>
      <c r="S76" s="189" t="s">
        <v>154</v>
      </c>
      <c r="T76" s="190" t="s">
        <v>155</v>
      </c>
      <c r="U76" s="156">
        <v>8.9999999999999993E-3</v>
      </c>
      <c r="V76" s="156">
        <f>ROUND(E76*U76,2)</f>
        <v>12.69</v>
      </c>
      <c r="W76" s="156"/>
      <c r="X76" s="156" t="s">
        <v>156</v>
      </c>
      <c r="Y76" s="147"/>
      <c r="Z76" s="147"/>
      <c r="AA76" s="147"/>
      <c r="AB76" s="147"/>
      <c r="AC76" s="147"/>
      <c r="AD76" s="147"/>
      <c r="AE76" s="147"/>
      <c r="AF76" s="147"/>
      <c r="AG76" s="147" t="s">
        <v>157</v>
      </c>
      <c r="AH76" s="147"/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</row>
    <row r="77" spans="1:60" ht="22.5" outlineLevel="1" x14ac:dyDescent="0.2">
      <c r="A77" s="168">
        <v>14</v>
      </c>
      <c r="B77" s="169" t="s">
        <v>612</v>
      </c>
      <c r="C77" s="178" t="s">
        <v>613</v>
      </c>
      <c r="D77" s="170" t="s">
        <v>182</v>
      </c>
      <c r="E77" s="171">
        <v>1187.6844000000001</v>
      </c>
      <c r="F77" s="172"/>
      <c r="G77" s="173">
        <f>ROUND(E77*F77,2)</f>
        <v>0</v>
      </c>
      <c r="H77" s="172"/>
      <c r="I77" s="173">
        <f>ROUND(E77*H77,2)</f>
        <v>0</v>
      </c>
      <c r="J77" s="172"/>
      <c r="K77" s="173">
        <f>ROUND(E77*J77,2)</f>
        <v>0</v>
      </c>
      <c r="L77" s="173">
        <v>21</v>
      </c>
      <c r="M77" s="173">
        <f>G77*(1+L77/100)</f>
        <v>0</v>
      </c>
      <c r="N77" s="173">
        <v>0</v>
      </c>
      <c r="O77" s="173">
        <f>ROUND(E77*N77,2)</f>
        <v>0</v>
      </c>
      <c r="P77" s="173">
        <v>0</v>
      </c>
      <c r="Q77" s="173">
        <f>ROUND(E77*P77,2)</f>
        <v>0</v>
      </c>
      <c r="R77" s="173" t="s">
        <v>195</v>
      </c>
      <c r="S77" s="173" t="s">
        <v>154</v>
      </c>
      <c r="T77" s="174" t="s">
        <v>155</v>
      </c>
      <c r="U77" s="156">
        <v>0.20200000000000001</v>
      </c>
      <c r="V77" s="156">
        <f>ROUND(E77*U77,2)</f>
        <v>239.91</v>
      </c>
      <c r="W77" s="156"/>
      <c r="X77" s="156" t="s">
        <v>156</v>
      </c>
      <c r="Y77" s="147"/>
      <c r="Z77" s="147"/>
      <c r="AA77" s="147"/>
      <c r="AB77" s="147"/>
      <c r="AC77" s="147"/>
      <c r="AD77" s="147"/>
      <c r="AE77" s="147"/>
      <c r="AF77" s="147"/>
      <c r="AG77" s="147" t="s">
        <v>157</v>
      </c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outlineLevel="1" x14ac:dyDescent="0.2">
      <c r="A78" s="154"/>
      <c r="B78" s="155"/>
      <c r="C78" s="253" t="s">
        <v>462</v>
      </c>
      <c r="D78" s="254"/>
      <c r="E78" s="254"/>
      <c r="F78" s="254"/>
      <c r="G78" s="254"/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47"/>
      <c r="Z78" s="147"/>
      <c r="AA78" s="147"/>
      <c r="AB78" s="147"/>
      <c r="AC78" s="147"/>
      <c r="AD78" s="147"/>
      <c r="AE78" s="147"/>
      <c r="AF78" s="147"/>
      <c r="AG78" s="147" t="s">
        <v>175</v>
      </c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</row>
    <row r="79" spans="1:60" outlineLevel="1" x14ac:dyDescent="0.2">
      <c r="A79" s="154"/>
      <c r="B79" s="155"/>
      <c r="C79" s="264" t="s">
        <v>614</v>
      </c>
      <c r="D79" s="265"/>
      <c r="E79" s="265"/>
      <c r="F79" s="265"/>
      <c r="G79" s="265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47"/>
      <c r="Z79" s="147"/>
      <c r="AA79" s="147"/>
      <c r="AB79" s="147"/>
      <c r="AC79" s="147"/>
      <c r="AD79" s="147"/>
      <c r="AE79" s="147"/>
      <c r="AF79" s="147"/>
      <c r="AG79" s="147" t="s">
        <v>331</v>
      </c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</row>
    <row r="80" spans="1:60" outlineLevel="1" x14ac:dyDescent="0.2">
      <c r="A80" s="154"/>
      <c r="B80" s="155"/>
      <c r="C80" s="179" t="s">
        <v>615</v>
      </c>
      <c r="D80" s="157"/>
      <c r="E80" s="158">
        <v>1410.3735999999999</v>
      </c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47"/>
      <c r="Z80" s="147"/>
      <c r="AA80" s="147"/>
      <c r="AB80" s="147"/>
      <c r="AC80" s="147"/>
      <c r="AD80" s="147"/>
      <c r="AE80" s="147"/>
      <c r="AF80" s="147"/>
      <c r="AG80" s="147" t="s">
        <v>159</v>
      </c>
      <c r="AH80" s="147">
        <v>0</v>
      </c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</row>
    <row r="81" spans="1:60" outlineLevel="1" x14ac:dyDescent="0.2">
      <c r="A81" s="154"/>
      <c r="B81" s="155"/>
      <c r="C81" s="179" t="s">
        <v>616</v>
      </c>
      <c r="D81" s="157"/>
      <c r="E81" s="158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56"/>
      <c r="T81" s="156"/>
      <c r="U81" s="156"/>
      <c r="V81" s="156"/>
      <c r="W81" s="156"/>
      <c r="X81" s="156"/>
      <c r="Y81" s="147"/>
      <c r="Z81" s="147"/>
      <c r="AA81" s="147"/>
      <c r="AB81" s="147"/>
      <c r="AC81" s="147"/>
      <c r="AD81" s="147"/>
      <c r="AE81" s="147"/>
      <c r="AF81" s="147"/>
      <c r="AG81" s="147" t="s">
        <v>159</v>
      </c>
      <c r="AH81" s="147">
        <v>0</v>
      </c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</row>
    <row r="82" spans="1:60" outlineLevel="1" x14ac:dyDescent="0.2">
      <c r="A82" s="154"/>
      <c r="B82" s="155"/>
      <c r="C82" s="179" t="s">
        <v>617</v>
      </c>
      <c r="D82" s="157"/>
      <c r="E82" s="158">
        <v>-144.29745</v>
      </c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47"/>
      <c r="Z82" s="147"/>
      <c r="AA82" s="147"/>
      <c r="AB82" s="147"/>
      <c r="AC82" s="147"/>
      <c r="AD82" s="147"/>
      <c r="AE82" s="147"/>
      <c r="AF82" s="147"/>
      <c r="AG82" s="147" t="s">
        <v>159</v>
      </c>
      <c r="AH82" s="147">
        <v>0</v>
      </c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</row>
    <row r="83" spans="1:60" outlineLevel="1" x14ac:dyDescent="0.2">
      <c r="A83" s="154"/>
      <c r="B83" s="155"/>
      <c r="C83" s="179" t="s">
        <v>618</v>
      </c>
      <c r="D83" s="157"/>
      <c r="E83" s="158">
        <v>-27.627680000000002</v>
      </c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  <c r="X83" s="156"/>
      <c r="Y83" s="147"/>
      <c r="Z83" s="147"/>
      <c r="AA83" s="147"/>
      <c r="AB83" s="147"/>
      <c r="AC83" s="147"/>
      <c r="AD83" s="147"/>
      <c r="AE83" s="147"/>
      <c r="AF83" s="147"/>
      <c r="AG83" s="147" t="s">
        <v>159</v>
      </c>
      <c r="AH83" s="147">
        <v>0</v>
      </c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</row>
    <row r="84" spans="1:60" outlineLevel="1" x14ac:dyDescent="0.2">
      <c r="A84" s="154"/>
      <c r="B84" s="155"/>
      <c r="C84" s="179" t="s">
        <v>619</v>
      </c>
      <c r="D84" s="157"/>
      <c r="E84" s="158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47"/>
      <c r="Z84" s="147"/>
      <c r="AA84" s="147"/>
      <c r="AB84" s="147"/>
      <c r="AC84" s="147"/>
      <c r="AD84" s="147"/>
      <c r="AE84" s="147"/>
      <c r="AF84" s="147"/>
      <c r="AG84" s="147" t="s">
        <v>159</v>
      </c>
      <c r="AH84" s="147">
        <v>0</v>
      </c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</row>
    <row r="85" spans="1:60" outlineLevel="1" x14ac:dyDescent="0.2">
      <c r="A85" s="154"/>
      <c r="B85" s="155"/>
      <c r="C85" s="179" t="s">
        <v>620</v>
      </c>
      <c r="D85" s="157"/>
      <c r="E85" s="158">
        <v>-6.8985799999999999</v>
      </c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  <c r="X85" s="156"/>
      <c r="Y85" s="147"/>
      <c r="Z85" s="147"/>
      <c r="AA85" s="147"/>
      <c r="AB85" s="147"/>
      <c r="AC85" s="147"/>
      <c r="AD85" s="147"/>
      <c r="AE85" s="147"/>
      <c r="AF85" s="147"/>
      <c r="AG85" s="147" t="s">
        <v>159</v>
      </c>
      <c r="AH85" s="147">
        <v>0</v>
      </c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</row>
    <row r="86" spans="1:60" ht="33.75" outlineLevel="1" x14ac:dyDescent="0.2">
      <c r="A86" s="154"/>
      <c r="B86" s="155"/>
      <c r="C86" s="179" t="s">
        <v>621</v>
      </c>
      <c r="D86" s="157"/>
      <c r="E86" s="158">
        <v>-43.865490000000001</v>
      </c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  <c r="S86" s="156"/>
      <c r="T86" s="156"/>
      <c r="U86" s="156"/>
      <c r="V86" s="156"/>
      <c r="W86" s="156"/>
      <c r="X86" s="156"/>
      <c r="Y86" s="147"/>
      <c r="Z86" s="147"/>
      <c r="AA86" s="147"/>
      <c r="AB86" s="147"/>
      <c r="AC86" s="147"/>
      <c r="AD86" s="147"/>
      <c r="AE86" s="147"/>
      <c r="AF86" s="147"/>
      <c r="AG86" s="147" t="s">
        <v>159</v>
      </c>
      <c r="AH86" s="147">
        <v>0</v>
      </c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</row>
    <row r="87" spans="1:60" outlineLevel="1" x14ac:dyDescent="0.2">
      <c r="A87" s="184">
        <v>15</v>
      </c>
      <c r="B87" s="185" t="s">
        <v>223</v>
      </c>
      <c r="C87" s="191" t="s">
        <v>224</v>
      </c>
      <c r="D87" s="186" t="s">
        <v>182</v>
      </c>
      <c r="E87" s="187">
        <v>1410.3735999999999</v>
      </c>
      <c r="F87" s="188"/>
      <c r="G87" s="189">
        <f>ROUND(E87*F87,2)</f>
        <v>0</v>
      </c>
      <c r="H87" s="188"/>
      <c r="I87" s="189">
        <f>ROUND(E87*H87,2)</f>
        <v>0</v>
      </c>
      <c r="J87" s="188"/>
      <c r="K87" s="189">
        <f>ROUND(E87*J87,2)</f>
        <v>0</v>
      </c>
      <c r="L87" s="189">
        <v>21</v>
      </c>
      <c r="M87" s="189">
        <f>G87*(1+L87/100)</f>
        <v>0</v>
      </c>
      <c r="N87" s="189">
        <v>0</v>
      </c>
      <c r="O87" s="189">
        <f>ROUND(E87*N87,2)</f>
        <v>0</v>
      </c>
      <c r="P87" s="189">
        <v>0</v>
      </c>
      <c r="Q87" s="189">
        <f>ROUND(E87*P87,2)</f>
        <v>0</v>
      </c>
      <c r="R87" s="189" t="s">
        <v>195</v>
      </c>
      <c r="S87" s="189" t="s">
        <v>154</v>
      </c>
      <c r="T87" s="190" t="s">
        <v>155</v>
      </c>
      <c r="U87" s="156">
        <v>0</v>
      </c>
      <c r="V87" s="156">
        <f>ROUND(E87*U87,2)</f>
        <v>0</v>
      </c>
      <c r="W87" s="156"/>
      <c r="X87" s="156" t="s">
        <v>156</v>
      </c>
      <c r="Y87" s="147"/>
      <c r="Z87" s="147"/>
      <c r="AA87" s="147"/>
      <c r="AB87" s="147"/>
      <c r="AC87" s="147"/>
      <c r="AD87" s="147"/>
      <c r="AE87" s="147"/>
      <c r="AF87" s="147"/>
      <c r="AG87" s="147" t="s">
        <v>157</v>
      </c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</row>
    <row r="88" spans="1:60" outlineLevel="1" x14ac:dyDescent="0.2">
      <c r="A88" s="168">
        <v>16</v>
      </c>
      <c r="B88" s="169" t="s">
        <v>622</v>
      </c>
      <c r="C88" s="178" t="s">
        <v>623</v>
      </c>
      <c r="D88" s="170" t="s">
        <v>182</v>
      </c>
      <c r="E88" s="171">
        <v>1567.7375999999999</v>
      </c>
      <c r="F88" s="172"/>
      <c r="G88" s="173">
        <f>ROUND(E88*F88,2)</f>
        <v>0</v>
      </c>
      <c r="H88" s="172"/>
      <c r="I88" s="173">
        <f>ROUND(E88*H88,2)</f>
        <v>0</v>
      </c>
      <c r="J88" s="172"/>
      <c r="K88" s="173">
        <f>ROUND(E88*J88,2)</f>
        <v>0</v>
      </c>
      <c r="L88" s="173">
        <v>21</v>
      </c>
      <c r="M88" s="173">
        <f>G88*(1+L88/100)</f>
        <v>0</v>
      </c>
      <c r="N88" s="173">
        <v>1.67</v>
      </c>
      <c r="O88" s="173">
        <f>ROUND(E88*N88,2)</f>
        <v>2618.12</v>
      </c>
      <c r="P88" s="173">
        <v>0</v>
      </c>
      <c r="Q88" s="173">
        <f>ROUND(E88*P88,2)</f>
        <v>0</v>
      </c>
      <c r="R88" s="173" t="s">
        <v>228</v>
      </c>
      <c r="S88" s="173" t="s">
        <v>154</v>
      </c>
      <c r="T88" s="174" t="s">
        <v>155</v>
      </c>
      <c r="U88" s="156">
        <v>0</v>
      </c>
      <c r="V88" s="156">
        <f>ROUND(E88*U88,2)</f>
        <v>0</v>
      </c>
      <c r="W88" s="156"/>
      <c r="X88" s="156" t="s">
        <v>229</v>
      </c>
      <c r="Y88" s="147"/>
      <c r="Z88" s="147"/>
      <c r="AA88" s="147"/>
      <c r="AB88" s="147"/>
      <c r="AC88" s="147"/>
      <c r="AD88" s="147"/>
      <c r="AE88" s="147"/>
      <c r="AF88" s="147"/>
      <c r="AG88" s="147" t="s">
        <v>230</v>
      </c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</row>
    <row r="89" spans="1:60" outlineLevel="1" x14ac:dyDescent="0.2">
      <c r="A89" s="154"/>
      <c r="B89" s="155"/>
      <c r="C89" s="179" t="s">
        <v>624</v>
      </c>
      <c r="D89" s="157"/>
      <c r="E89" s="158">
        <v>1567.7375999999999</v>
      </c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47"/>
      <c r="Z89" s="147"/>
      <c r="AA89" s="147"/>
      <c r="AB89" s="147"/>
      <c r="AC89" s="147"/>
      <c r="AD89" s="147"/>
      <c r="AE89" s="147"/>
      <c r="AF89" s="147"/>
      <c r="AG89" s="147" t="s">
        <v>159</v>
      </c>
      <c r="AH89" s="147">
        <v>0</v>
      </c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</row>
    <row r="90" spans="1:60" x14ac:dyDescent="0.2">
      <c r="A90" s="162" t="s">
        <v>148</v>
      </c>
      <c r="B90" s="163" t="s">
        <v>87</v>
      </c>
      <c r="C90" s="177" t="s">
        <v>88</v>
      </c>
      <c r="D90" s="164"/>
      <c r="E90" s="165"/>
      <c r="F90" s="166"/>
      <c r="G90" s="166">
        <f>SUMIF(AG91:AG111,"&lt;&gt;NOR",G91:G111)</f>
        <v>0</v>
      </c>
      <c r="H90" s="166"/>
      <c r="I90" s="166">
        <f>SUM(I91:I111)</f>
        <v>0</v>
      </c>
      <c r="J90" s="166"/>
      <c r="K90" s="166">
        <f>SUM(K91:K111)</f>
        <v>0</v>
      </c>
      <c r="L90" s="166"/>
      <c r="M90" s="166">
        <f>SUM(M91:M111)</f>
        <v>0</v>
      </c>
      <c r="N90" s="166"/>
      <c r="O90" s="166">
        <f>SUM(O91:O111)</f>
        <v>392.68999999999994</v>
      </c>
      <c r="P90" s="166"/>
      <c r="Q90" s="166">
        <f>SUM(Q91:Q111)</f>
        <v>0</v>
      </c>
      <c r="R90" s="166"/>
      <c r="S90" s="166"/>
      <c r="T90" s="167"/>
      <c r="U90" s="161"/>
      <c r="V90" s="161">
        <f>SUM(V91:V111)</f>
        <v>341.75</v>
      </c>
      <c r="W90" s="161"/>
      <c r="X90" s="161"/>
      <c r="AG90" t="s">
        <v>149</v>
      </c>
    </row>
    <row r="91" spans="1:60" ht="22.5" outlineLevel="1" x14ac:dyDescent="0.2">
      <c r="A91" s="168">
        <v>17</v>
      </c>
      <c r="B91" s="169" t="s">
        <v>625</v>
      </c>
      <c r="C91" s="178" t="s">
        <v>626</v>
      </c>
      <c r="D91" s="170" t="s">
        <v>434</v>
      </c>
      <c r="E91" s="171">
        <v>19</v>
      </c>
      <c r="F91" s="172"/>
      <c r="G91" s="173">
        <f>ROUND(E91*F91,2)</f>
        <v>0</v>
      </c>
      <c r="H91" s="172"/>
      <c r="I91" s="173">
        <f>ROUND(E91*H91,2)</f>
        <v>0</v>
      </c>
      <c r="J91" s="172"/>
      <c r="K91" s="173">
        <f>ROUND(E91*J91,2)</f>
        <v>0</v>
      </c>
      <c r="L91" s="173">
        <v>21</v>
      </c>
      <c r="M91" s="173">
        <f>G91*(1+L91/100)</f>
        <v>0</v>
      </c>
      <c r="N91" s="173">
        <v>6.6E-3</v>
      </c>
      <c r="O91" s="173">
        <f>ROUND(E91*N91,2)</f>
        <v>0.13</v>
      </c>
      <c r="P91" s="173">
        <v>0</v>
      </c>
      <c r="Q91" s="173">
        <f>ROUND(E91*P91,2)</f>
        <v>0</v>
      </c>
      <c r="R91" s="173" t="s">
        <v>190</v>
      </c>
      <c r="S91" s="173" t="s">
        <v>154</v>
      </c>
      <c r="T91" s="174" t="s">
        <v>155</v>
      </c>
      <c r="U91" s="156">
        <v>0.28000000000000003</v>
      </c>
      <c r="V91" s="156">
        <f>ROUND(E91*U91,2)</f>
        <v>5.32</v>
      </c>
      <c r="W91" s="156"/>
      <c r="X91" s="156" t="s">
        <v>156</v>
      </c>
      <c r="Y91" s="147"/>
      <c r="Z91" s="147"/>
      <c r="AA91" s="147"/>
      <c r="AB91" s="147"/>
      <c r="AC91" s="147"/>
      <c r="AD91" s="147"/>
      <c r="AE91" s="147"/>
      <c r="AF91" s="147"/>
      <c r="AG91" s="147" t="s">
        <v>157</v>
      </c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</row>
    <row r="92" spans="1:60" outlineLevel="1" x14ac:dyDescent="0.2">
      <c r="A92" s="154"/>
      <c r="B92" s="155"/>
      <c r="C92" s="179" t="s">
        <v>627</v>
      </c>
      <c r="D92" s="157"/>
      <c r="E92" s="158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47"/>
      <c r="Z92" s="147"/>
      <c r="AA92" s="147"/>
      <c r="AB92" s="147"/>
      <c r="AC92" s="147"/>
      <c r="AD92" s="147"/>
      <c r="AE92" s="147"/>
      <c r="AF92" s="147"/>
      <c r="AG92" s="147" t="s">
        <v>159</v>
      </c>
      <c r="AH92" s="147">
        <v>0</v>
      </c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</row>
    <row r="93" spans="1:60" outlineLevel="1" x14ac:dyDescent="0.2">
      <c r="A93" s="154"/>
      <c r="B93" s="155"/>
      <c r="C93" s="179" t="s">
        <v>628</v>
      </c>
      <c r="D93" s="157"/>
      <c r="E93" s="158">
        <v>1</v>
      </c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47"/>
      <c r="Z93" s="147"/>
      <c r="AA93" s="147"/>
      <c r="AB93" s="147"/>
      <c r="AC93" s="147"/>
      <c r="AD93" s="147"/>
      <c r="AE93" s="147"/>
      <c r="AF93" s="147"/>
      <c r="AG93" s="147" t="s">
        <v>159</v>
      </c>
      <c r="AH93" s="147">
        <v>0</v>
      </c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</row>
    <row r="94" spans="1:60" outlineLevel="1" x14ac:dyDescent="0.2">
      <c r="A94" s="154"/>
      <c r="B94" s="155"/>
      <c r="C94" s="179" t="s">
        <v>629</v>
      </c>
      <c r="D94" s="157"/>
      <c r="E94" s="158">
        <v>5</v>
      </c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47"/>
      <c r="Z94" s="147"/>
      <c r="AA94" s="147"/>
      <c r="AB94" s="147"/>
      <c r="AC94" s="147"/>
      <c r="AD94" s="147"/>
      <c r="AE94" s="147"/>
      <c r="AF94" s="147"/>
      <c r="AG94" s="147" t="s">
        <v>159</v>
      </c>
      <c r="AH94" s="147">
        <v>0</v>
      </c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</row>
    <row r="95" spans="1:60" outlineLevel="1" x14ac:dyDescent="0.2">
      <c r="A95" s="154"/>
      <c r="B95" s="155"/>
      <c r="C95" s="179" t="s">
        <v>630</v>
      </c>
      <c r="D95" s="157"/>
      <c r="E95" s="158">
        <v>5</v>
      </c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47"/>
      <c r="Z95" s="147"/>
      <c r="AA95" s="147"/>
      <c r="AB95" s="147"/>
      <c r="AC95" s="147"/>
      <c r="AD95" s="147"/>
      <c r="AE95" s="147"/>
      <c r="AF95" s="147"/>
      <c r="AG95" s="147" t="s">
        <v>159</v>
      </c>
      <c r="AH95" s="147">
        <v>0</v>
      </c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</row>
    <row r="96" spans="1:60" outlineLevel="1" x14ac:dyDescent="0.2">
      <c r="A96" s="154"/>
      <c r="B96" s="155"/>
      <c r="C96" s="179" t="s">
        <v>631</v>
      </c>
      <c r="D96" s="157"/>
      <c r="E96" s="158">
        <v>8</v>
      </c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47"/>
      <c r="Z96" s="147"/>
      <c r="AA96" s="147"/>
      <c r="AB96" s="147"/>
      <c r="AC96" s="147"/>
      <c r="AD96" s="147"/>
      <c r="AE96" s="147"/>
      <c r="AF96" s="147"/>
      <c r="AG96" s="147" t="s">
        <v>159</v>
      </c>
      <c r="AH96" s="147">
        <v>0</v>
      </c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</row>
    <row r="97" spans="1:60" ht="22.5" outlineLevel="1" x14ac:dyDescent="0.2">
      <c r="A97" s="168">
        <v>18</v>
      </c>
      <c r="B97" s="169" t="s">
        <v>632</v>
      </c>
      <c r="C97" s="178" t="s">
        <v>633</v>
      </c>
      <c r="D97" s="170" t="s">
        <v>434</v>
      </c>
      <c r="E97" s="171">
        <v>1</v>
      </c>
      <c r="F97" s="172"/>
      <c r="G97" s="173">
        <f>ROUND(E97*F97,2)</f>
        <v>0</v>
      </c>
      <c r="H97" s="172"/>
      <c r="I97" s="173">
        <f>ROUND(E97*H97,2)</f>
        <v>0</v>
      </c>
      <c r="J97" s="172"/>
      <c r="K97" s="173">
        <f>ROUND(E97*J97,2)</f>
        <v>0</v>
      </c>
      <c r="L97" s="173">
        <v>21</v>
      </c>
      <c r="M97" s="173">
        <f>G97*(1+L97/100)</f>
        <v>0</v>
      </c>
      <c r="N97" s="173">
        <v>6.6E-3</v>
      </c>
      <c r="O97" s="173">
        <f>ROUND(E97*N97,2)</f>
        <v>0.01</v>
      </c>
      <c r="P97" s="173">
        <v>0</v>
      </c>
      <c r="Q97" s="173">
        <f>ROUND(E97*P97,2)</f>
        <v>0</v>
      </c>
      <c r="R97" s="173" t="s">
        <v>190</v>
      </c>
      <c r="S97" s="173" t="s">
        <v>154</v>
      </c>
      <c r="T97" s="174" t="s">
        <v>155</v>
      </c>
      <c r="U97" s="156">
        <v>0.56000000000000005</v>
      </c>
      <c r="V97" s="156">
        <f>ROUND(E97*U97,2)</f>
        <v>0.56000000000000005</v>
      </c>
      <c r="W97" s="156"/>
      <c r="X97" s="156" t="s">
        <v>156</v>
      </c>
      <c r="Y97" s="147"/>
      <c r="Z97" s="147"/>
      <c r="AA97" s="147"/>
      <c r="AB97" s="147"/>
      <c r="AC97" s="147"/>
      <c r="AD97" s="147"/>
      <c r="AE97" s="147"/>
      <c r="AF97" s="147"/>
      <c r="AG97" s="147" t="s">
        <v>157</v>
      </c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</row>
    <row r="98" spans="1:60" outlineLevel="1" x14ac:dyDescent="0.2">
      <c r="A98" s="154"/>
      <c r="B98" s="155"/>
      <c r="C98" s="179" t="s">
        <v>634</v>
      </c>
      <c r="D98" s="157"/>
      <c r="E98" s="158">
        <v>1</v>
      </c>
      <c r="F98" s="156"/>
      <c r="G98" s="156"/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6"/>
      <c r="S98" s="156"/>
      <c r="T98" s="156"/>
      <c r="U98" s="156"/>
      <c r="V98" s="156"/>
      <c r="W98" s="156"/>
      <c r="X98" s="156"/>
      <c r="Y98" s="147"/>
      <c r="Z98" s="147"/>
      <c r="AA98" s="147"/>
      <c r="AB98" s="147"/>
      <c r="AC98" s="147"/>
      <c r="AD98" s="147"/>
      <c r="AE98" s="147"/>
      <c r="AF98" s="147"/>
      <c r="AG98" s="147" t="s">
        <v>159</v>
      </c>
      <c r="AH98" s="147">
        <v>0</v>
      </c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</row>
    <row r="99" spans="1:60" ht="22.5" outlineLevel="1" x14ac:dyDescent="0.2">
      <c r="A99" s="168">
        <v>19</v>
      </c>
      <c r="B99" s="169" t="s">
        <v>635</v>
      </c>
      <c r="C99" s="178" t="s">
        <v>636</v>
      </c>
      <c r="D99" s="170" t="s">
        <v>182</v>
      </c>
      <c r="E99" s="171">
        <v>151.19603000000001</v>
      </c>
      <c r="F99" s="172"/>
      <c r="G99" s="173">
        <f>ROUND(E99*F99,2)</f>
        <v>0</v>
      </c>
      <c r="H99" s="172"/>
      <c r="I99" s="173">
        <f>ROUND(E99*H99,2)</f>
        <v>0</v>
      </c>
      <c r="J99" s="172"/>
      <c r="K99" s="173">
        <f>ROUND(E99*J99,2)</f>
        <v>0</v>
      </c>
      <c r="L99" s="173">
        <v>21</v>
      </c>
      <c r="M99" s="173">
        <f>G99*(1+L99/100)</f>
        <v>0</v>
      </c>
      <c r="N99" s="173">
        <v>2.5</v>
      </c>
      <c r="O99" s="173">
        <f>ROUND(E99*N99,2)</f>
        <v>377.99</v>
      </c>
      <c r="P99" s="173">
        <v>0</v>
      </c>
      <c r="Q99" s="173">
        <f>ROUND(E99*P99,2)</f>
        <v>0</v>
      </c>
      <c r="R99" s="173" t="s">
        <v>190</v>
      </c>
      <c r="S99" s="173" t="s">
        <v>154</v>
      </c>
      <c r="T99" s="174" t="s">
        <v>155</v>
      </c>
      <c r="U99" s="156">
        <v>1.4490000000000001</v>
      </c>
      <c r="V99" s="156">
        <f>ROUND(E99*U99,2)</f>
        <v>219.08</v>
      </c>
      <c r="W99" s="156"/>
      <c r="X99" s="156" t="s">
        <v>156</v>
      </c>
      <c r="Y99" s="147"/>
      <c r="Z99" s="147"/>
      <c r="AA99" s="147"/>
      <c r="AB99" s="147"/>
      <c r="AC99" s="147"/>
      <c r="AD99" s="147"/>
      <c r="AE99" s="147"/>
      <c r="AF99" s="147"/>
      <c r="AG99" s="147" t="s">
        <v>157</v>
      </c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</row>
    <row r="100" spans="1:60" outlineLevel="1" x14ac:dyDescent="0.2">
      <c r="A100" s="154"/>
      <c r="B100" s="155"/>
      <c r="C100" s="253" t="s">
        <v>499</v>
      </c>
      <c r="D100" s="254"/>
      <c r="E100" s="254"/>
      <c r="F100" s="254"/>
      <c r="G100" s="254"/>
      <c r="H100" s="156"/>
      <c r="I100" s="156"/>
      <c r="J100" s="156"/>
      <c r="K100" s="156"/>
      <c r="L100" s="156"/>
      <c r="M100" s="156"/>
      <c r="N100" s="156"/>
      <c r="O100" s="156"/>
      <c r="P100" s="156"/>
      <c r="Q100" s="156"/>
      <c r="R100" s="156"/>
      <c r="S100" s="156"/>
      <c r="T100" s="156"/>
      <c r="U100" s="156"/>
      <c r="V100" s="156"/>
      <c r="W100" s="156"/>
      <c r="X100" s="156"/>
      <c r="Y100" s="147"/>
      <c r="Z100" s="147"/>
      <c r="AA100" s="147"/>
      <c r="AB100" s="147"/>
      <c r="AC100" s="147"/>
      <c r="AD100" s="147"/>
      <c r="AE100" s="147"/>
      <c r="AF100" s="147"/>
      <c r="AG100" s="147" t="s">
        <v>175</v>
      </c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</row>
    <row r="101" spans="1:60" outlineLevel="1" x14ac:dyDescent="0.2">
      <c r="A101" s="154"/>
      <c r="B101" s="155"/>
      <c r="C101" s="179" t="s">
        <v>637</v>
      </c>
      <c r="D101" s="157"/>
      <c r="E101" s="158">
        <v>144.29745</v>
      </c>
      <c r="F101" s="156"/>
      <c r="G101" s="156"/>
      <c r="H101" s="156"/>
      <c r="I101" s="156"/>
      <c r="J101" s="156"/>
      <c r="K101" s="156"/>
      <c r="L101" s="156"/>
      <c r="M101" s="156"/>
      <c r="N101" s="156"/>
      <c r="O101" s="156"/>
      <c r="P101" s="156"/>
      <c r="Q101" s="156"/>
      <c r="R101" s="156"/>
      <c r="S101" s="156"/>
      <c r="T101" s="156"/>
      <c r="U101" s="156"/>
      <c r="V101" s="156"/>
      <c r="W101" s="156"/>
      <c r="X101" s="156"/>
      <c r="Y101" s="147"/>
      <c r="Z101" s="147"/>
      <c r="AA101" s="147"/>
      <c r="AB101" s="147"/>
      <c r="AC101" s="147"/>
      <c r="AD101" s="147"/>
      <c r="AE101" s="147"/>
      <c r="AF101" s="147"/>
      <c r="AG101" s="147" t="s">
        <v>159</v>
      </c>
      <c r="AH101" s="147">
        <v>0</v>
      </c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2" spans="1:60" outlineLevel="1" x14ac:dyDescent="0.2">
      <c r="A102" s="154"/>
      <c r="B102" s="155"/>
      <c r="C102" s="179" t="s">
        <v>638</v>
      </c>
      <c r="D102" s="157"/>
      <c r="E102" s="158">
        <v>6.8985799999999999</v>
      </c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  <c r="T102" s="156"/>
      <c r="U102" s="156"/>
      <c r="V102" s="156"/>
      <c r="W102" s="156"/>
      <c r="X102" s="156"/>
      <c r="Y102" s="147"/>
      <c r="Z102" s="147"/>
      <c r="AA102" s="147"/>
      <c r="AB102" s="147"/>
      <c r="AC102" s="147"/>
      <c r="AD102" s="147"/>
      <c r="AE102" s="147"/>
      <c r="AF102" s="147"/>
      <c r="AG102" s="147" t="s">
        <v>159</v>
      </c>
      <c r="AH102" s="147">
        <v>0</v>
      </c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3" spans="1:60" ht="22.5" outlineLevel="1" x14ac:dyDescent="0.2">
      <c r="A103" s="168">
        <v>20</v>
      </c>
      <c r="B103" s="169" t="s">
        <v>639</v>
      </c>
      <c r="C103" s="178" t="s">
        <v>640</v>
      </c>
      <c r="D103" s="170" t="s">
        <v>189</v>
      </c>
      <c r="E103" s="171">
        <v>208.56</v>
      </c>
      <c r="F103" s="172"/>
      <c r="G103" s="173">
        <f>ROUND(E103*F103,2)</f>
        <v>0</v>
      </c>
      <c r="H103" s="172"/>
      <c r="I103" s="173">
        <f>ROUND(E103*H103,2)</f>
        <v>0</v>
      </c>
      <c r="J103" s="172"/>
      <c r="K103" s="173">
        <f>ROUND(E103*J103,2)</f>
        <v>0</v>
      </c>
      <c r="L103" s="173">
        <v>21</v>
      </c>
      <c r="M103" s="173">
        <f>G103*(1+L103/100)</f>
        <v>0</v>
      </c>
      <c r="N103" s="173">
        <v>6.4560000000000006E-2</v>
      </c>
      <c r="O103" s="173">
        <f>ROUND(E103*N103,2)</f>
        <v>13.46</v>
      </c>
      <c r="P103" s="173">
        <v>0</v>
      </c>
      <c r="Q103" s="173">
        <f>ROUND(E103*P103,2)</f>
        <v>0</v>
      </c>
      <c r="R103" s="173" t="s">
        <v>190</v>
      </c>
      <c r="S103" s="173" t="s">
        <v>154</v>
      </c>
      <c r="T103" s="174" t="s">
        <v>155</v>
      </c>
      <c r="U103" s="156">
        <v>0.56000000000000005</v>
      </c>
      <c r="V103" s="156">
        <f>ROUND(E103*U103,2)</f>
        <v>116.79</v>
      </c>
      <c r="W103" s="156"/>
      <c r="X103" s="156" t="s">
        <v>156</v>
      </c>
      <c r="Y103" s="147"/>
      <c r="Z103" s="147"/>
      <c r="AA103" s="147"/>
      <c r="AB103" s="147"/>
      <c r="AC103" s="147"/>
      <c r="AD103" s="147"/>
      <c r="AE103" s="147"/>
      <c r="AF103" s="147"/>
      <c r="AG103" s="147" t="s">
        <v>157</v>
      </c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</row>
    <row r="104" spans="1:60" outlineLevel="1" x14ac:dyDescent="0.2">
      <c r="A104" s="154"/>
      <c r="B104" s="155"/>
      <c r="C104" s="253" t="s">
        <v>641</v>
      </c>
      <c r="D104" s="254"/>
      <c r="E104" s="254"/>
      <c r="F104" s="254"/>
      <c r="G104" s="254"/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  <c r="R104" s="156"/>
      <c r="S104" s="156"/>
      <c r="T104" s="156"/>
      <c r="U104" s="156"/>
      <c r="V104" s="156"/>
      <c r="W104" s="156"/>
      <c r="X104" s="156"/>
      <c r="Y104" s="147"/>
      <c r="Z104" s="147"/>
      <c r="AA104" s="147"/>
      <c r="AB104" s="147"/>
      <c r="AC104" s="147"/>
      <c r="AD104" s="147"/>
      <c r="AE104" s="147"/>
      <c r="AF104" s="147"/>
      <c r="AG104" s="147" t="s">
        <v>175</v>
      </c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</row>
    <row r="105" spans="1:60" outlineLevel="1" x14ac:dyDescent="0.2">
      <c r="A105" s="154"/>
      <c r="B105" s="155"/>
      <c r="C105" s="264" t="s">
        <v>642</v>
      </c>
      <c r="D105" s="265"/>
      <c r="E105" s="265"/>
      <c r="F105" s="265"/>
      <c r="G105" s="265"/>
      <c r="H105" s="156"/>
      <c r="I105" s="156"/>
      <c r="J105" s="156"/>
      <c r="K105" s="156"/>
      <c r="L105" s="156"/>
      <c r="M105" s="156"/>
      <c r="N105" s="156"/>
      <c r="O105" s="156"/>
      <c r="P105" s="156"/>
      <c r="Q105" s="156"/>
      <c r="R105" s="156"/>
      <c r="S105" s="156"/>
      <c r="T105" s="156"/>
      <c r="U105" s="156"/>
      <c r="V105" s="156"/>
      <c r="W105" s="156"/>
      <c r="X105" s="156"/>
      <c r="Y105" s="147"/>
      <c r="Z105" s="147"/>
      <c r="AA105" s="147"/>
      <c r="AB105" s="147"/>
      <c r="AC105" s="147"/>
      <c r="AD105" s="147"/>
      <c r="AE105" s="147"/>
      <c r="AF105" s="147"/>
      <c r="AG105" s="147" t="s">
        <v>331</v>
      </c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  <row r="106" spans="1:60" outlineLevel="1" x14ac:dyDescent="0.2">
      <c r="A106" s="154"/>
      <c r="B106" s="155"/>
      <c r="C106" s="179" t="s">
        <v>643</v>
      </c>
      <c r="D106" s="157"/>
      <c r="E106" s="158">
        <v>208.56</v>
      </c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47"/>
      <c r="Z106" s="147"/>
      <c r="AA106" s="147"/>
      <c r="AB106" s="147"/>
      <c r="AC106" s="147"/>
      <c r="AD106" s="147"/>
      <c r="AE106" s="147"/>
      <c r="AF106" s="147"/>
      <c r="AG106" s="147" t="s">
        <v>159</v>
      </c>
      <c r="AH106" s="147">
        <v>0</v>
      </c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7" spans="1:60" outlineLevel="1" x14ac:dyDescent="0.2">
      <c r="A107" s="184">
        <v>21</v>
      </c>
      <c r="B107" s="185" t="s">
        <v>644</v>
      </c>
      <c r="C107" s="191" t="s">
        <v>645</v>
      </c>
      <c r="D107" s="186" t="s">
        <v>434</v>
      </c>
      <c r="E107" s="187">
        <v>1</v>
      </c>
      <c r="F107" s="188"/>
      <c r="G107" s="189">
        <f>ROUND(E107*F107,2)</f>
        <v>0</v>
      </c>
      <c r="H107" s="188"/>
      <c r="I107" s="189">
        <f>ROUND(E107*H107,2)</f>
        <v>0</v>
      </c>
      <c r="J107" s="188"/>
      <c r="K107" s="189">
        <f>ROUND(E107*J107,2)</f>
        <v>0</v>
      </c>
      <c r="L107" s="189">
        <v>21</v>
      </c>
      <c r="M107" s="189">
        <f>G107*(1+L107/100)</f>
        <v>0</v>
      </c>
      <c r="N107" s="189">
        <v>2.4E-2</v>
      </c>
      <c r="O107" s="189">
        <f>ROUND(E107*N107,2)</f>
        <v>0.02</v>
      </c>
      <c r="P107" s="189">
        <v>0</v>
      </c>
      <c r="Q107" s="189">
        <f>ROUND(E107*P107,2)</f>
        <v>0</v>
      </c>
      <c r="R107" s="189" t="s">
        <v>228</v>
      </c>
      <c r="S107" s="189" t="s">
        <v>154</v>
      </c>
      <c r="T107" s="190" t="s">
        <v>155</v>
      </c>
      <c r="U107" s="156">
        <v>0</v>
      </c>
      <c r="V107" s="156">
        <f>ROUND(E107*U107,2)</f>
        <v>0</v>
      </c>
      <c r="W107" s="156"/>
      <c r="X107" s="156" t="s">
        <v>229</v>
      </c>
      <c r="Y107" s="147"/>
      <c r="Z107" s="147"/>
      <c r="AA107" s="147"/>
      <c r="AB107" s="147"/>
      <c r="AC107" s="147"/>
      <c r="AD107" s="147"/>
      <c r="AE107" s="147"/>
      <c r="AF107" s="147"/>
      <c r="AG107" s="147" t="s">
        <v>230</v>
      </c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08" spans="1:60" outlineLevel="1" x14ac:dyDescent="0.2">
      <c r="A108" s="184">
        <v>22</v>
      </c>
      <c r="B108" s="185" t="s">
        <v>646</v>
      </c>
      <c r="C108" s="191" t="s">
        <v>647</v>
      </c>
      <c r="D108" s="186" t="s">
        <v>434</v>
      </c>
      <c r="E108" s="187">
        <v>5</v>
      </c>
      <c r="F108" s="188"/>
      <c r="G108" s="189">
        <f>ROUND(E108*F108,2)</f>
        <v>0</v>
      </c>
      <c r="H108" s="188"/>
      <c r="I108" s="189">
        <f>ROUND(E108*H108,2)</f>
        <v>0</v>
      </c>
      <c r="J108" s="188"/>
      <c r="K108" s="189">
        <f>ROUND(E108*J108,2)</f>
        <v>0</v>
      </c>
      <c r="L108" s="189">
        <v>21</v>
      </c>
      <c r="M108" s="189">
        <f>G108*(1+L108/100)</f>
        <v>0</v>
      </c>
      <c r="N108" s="189">
        <v>3.9E-2</v>
      </c>
      <c r="O108" s="189">
        <f>ROUND(E108*N108,2)</f>
        <v>0.2</v>
      </c>
      <c r="P108" s="189">
        <v>0</v>
      </c>
      <c r="Q108" s="189">
        <f>ROUND(E108*P108,2)</f>
        <v>0</v>
      </c>
      <c r="R108" s="189" t="s">
        <v>228</v>
      </c>
      <c r="S108" s="189" t="s">
        <v>154</v>
      </c>
      <c r="T108" s="190" t="s">
        <v>155</v>
      </c>
      <c r="U108" s="156">
        <v>0</v>
      </c>
      <c r="V108" s="156">
        <f>ROUND(E108*U108,2)</f>
        <v>0</v>
      </c>
      <c r="W108" s="156"/>
      <c r="X108" s="156" t="s">
        <v>229</v>
      </c>
      <c r="Y108" s="147"/>
      <c r="Z108" s="147"/>
      <c r="AA108" s="147"/>
      <c r="AB108" s="147"/>
      <c r="AC108" s="147"/>
      <c r="AD108" s="147"/>
      <c r="AE108" s="147"/>
      <c r="AF108" s="147"/>
      <c r="AG108" s="147" t="s">
        <v>230</v>
      </c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</row>
    <row r="109" spans="1:60" outlineLevel="1" x14ac:dyDescent="0.2">
      <c r="A109" s="184">
        <v>23</v>
      </c>
      <c r="B109" s="185" t="s">
        <v>648</v>
      </c>
      <c r="C109" s="191" t="s">
        <v>649</v>
      </c>
      <c r="D109" s="186" t="s">
        <v>434</v>
      </c>
      <c r="E109" s="187">
        <v>5</v>
      </c>
      <c r="F109" s="188"/>
      <c r="G109" s="189">
        <f>ROUND(E109*F109,2)</f>
        <v>0</v>
      </c>
      <c r="H109" s="188"/>
      <c r="I109" s="189">
        <f>ROUND(E109*H109,2)</f>
        <v>0</v>
      </c>
      <c r="J109" s="188"/>
      <c r="K109" s="189">
        <f>ROUND(E109*J109,2)</f>
        <v>0</v>
      </c>
      <c r="L109" s="189">
        <v>21</v>
      </c>
      <c r="M109" s="189">
        <f>G109*(1+L109/100)</f>
        <v>0</v>
      </c>
      <c r="N109" s="189">
        <v>5.0999999999999997E-2</v>
      </c>
      <c r="O109" s="189">
        <f>ROUND(E109*N109,2)</f>
        <v>0.26</v>
      </c>
      <c r="P109" s="189">
        <v>0</v>
      </c>
      <c r="Q109" s="189">
        <f>ROUND(E109*P109,2)</f>
        <v>0</v>
      </c>
      <c r="R109" s="189" t="s">
        <v>228</v>
      </c>
      <c r="S109" s="189" t="s">
        <v>154</v>
      </c>
      <c r="T109" s="190" t="s">
        <v>155</v>
      </c>
      <c r="U109" s="156">
        <v>0</v>
      </c>
      <c r="V109" s="156">
        <f>ROUND(E109*U109,2)</f>
        <v>0</v>
      </c>
      <c r="W109" s="156"/>
      <c r="X109" s="156" t="s">
        <v>229</v>
      </c>
      <c r="Y109" s="147"/>
      <c r="Z109" s="147"/>
      <c r="AA109" s="147"/>
      <c r="AB109" s="147"/>
      <c r="AC109" s="147"/>
      <c r="AD109" s="147"/>
      <c r="AE109" s="147"/>
      <c r="AF109" s="147"/>
      <c r="AG109" s="147" t="s">
        <v>230</v>
      </c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</row>
    <row r="110" spans="1:60" outlineLevel="1" x14ac:dyDescent="0.2">
      <c r="A110" s="184">
        <v>24</v>
      </c>
      <c r="B110" s="185" t="s">
        <v>650</v>
      </c>
      <c r="C110" s="191" t="s">
        <v>651</v>
      </c>
      <c r="D110" s="186" t="s">
        <v>434</v>
      </c>
      <c r="E110" s="187">
        <v>1</v>
      </c>
      <c r="F110" s="188"/>
      <c r="G110" s="189">
        <f>ROUND(E110*F110,2)</f>
        <v>0</v>
      </c>
      <c r="H110" s="188"/>
      <c r="I110" s="189">
        <f>ROUND(E110*H110,2)</f>
        <v>0</v>
      </c>
      <c r="J110" s="188"/>
      <c r="K110" s="189">
        <f>ROUND(E110*J110,2)</f>
        <v>0</v>
      </c>
      <c r="L110" s="189">
        <v>21</v>
      </c>
      <c r="M110" s="189">
        <f>G110*(1+L110/100)</f>
        <v>0</v>
      </c>
      <c r="N110" s="189">
        <v>0.08</v>
      </c>
      <c r="O110" s="189">
        <f>ROUND(E110*N110,2)</f>
        <v>0.08</v>
      </c>
      <c r="P110" s="189">
        <v>0</v>
      </c>
      <c r="Q110" s="189">
        <f>ROUND(E110*P110,2)</f>
        <v>0</v>
      </c>
      <c r="R110" s="189" t="s">
        <v>228</v>
      </c>
      <c r="S110" s="189" t="s">
        <v>154</v>
      </c>
      <c r="T110" s="190" t="s">
        <v>155</v>
      </c>
      <c r="U110" s="156">
        <v>0</v>
      </c>
      <c r="V110" s="156">
        <f>ROUND(E110*U110,2)</f>
        <v>0</v>
      </c>
      <c r="W110" s="156"/>
      <c r="X110" s="156" t="s">
        <v>229</v>
      </c>
      <c r="Y110" s="147"/>
      <c r="Z110" s="147"/>
      <c r="AA110" s="147"/>
      <c r="AB110" s="147"/>
      <c r="AC110" s="147"/>
      <c r="AD110" s="147"/>
      <c r="AE110" s="147"/>
      <c r="AF110" s="147"/>
      <c r="AG110" s="147" t="s">
        <v>230</v>
      </c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</row>
    <row r="111" spans="1:60" outlineLevel="1" x14ac:dyDescent="0.2">
      <c r="A111" s="184">
        <v>25</v>
      </c>
      <c r="B111" s="185" t="s">
        <v>652</v>
      </c>
      <c r="C111" s="191" t="s">
        <v>653</v>
      </c>
      <c r="D111" s="186" t="s">
        <v>434</v>
      </c>
      <c r="E111" s="187">
        <v>8</v>
      </c>
      <c r="F111" s="188"/>
      <c r="G111" s="189">
        <f>ROUND(E111*F111,2)</f>
        <v>0</v>
      </c>
      <c r="H111" s="188"/>
      <c r="I111" s="189">
        <f>ROUND(E111*H111,2)</f>
        <v>0</v>
      </c>
      <c r="J111" s="188"/>
      <c r="K111" s="189">
        <f>ROUND(E111*J111,2)</f>
        <v>0</v>
      </c>
      <c r="L111" s="189">
        <v>21</v>
      </c>
      <c r="M111" s="189">
        <f>G111*(1+L111/100)</f>
        <v>0</v>
      </c>
      <c r="N111" s="189">
        <v>6.8000000000000005E-2</v>
      </c>
      <c r="O111" s="189">
        <f>ROUND(E111*N111,2)</f>
        <v>0.54</v>
      </c>
      <c r="P111" s="189">
        <v>0</v>
      </c>
      <c r="Q111" s="189">
        <f>ROUND(E111*P111,2)</f>
        <v>0</v>
      </c>
      <c r="R111" s="189" t="s">
        <v>228</v>
      </c>
      <c r="S111" s="189" t="s">
        <v>154</v>
      </c>
      <c r="T111" s="190" t="s">
        <v>155</v>
      </c>
      <c r="U111" s="156">
        <v>0</v>
      </c>
      <c r="V111" s="156">
        <f>ROUND(E111*U111,2)</f>
        <v>0</v>
      </c>
      <c r="W111" s="156"/>
      <c r="X111" s="156" t="s">
        <v>229</v>
      </c>
      <c r="Y111" s="147"/>
      <c r="Z111" s="147"/>
      <c r="AA111" s="147"/>
      <c r="AB111" s="147"/>
      <c r="AC111" s="147"/>
      <c r="AD111" s="147"/>
      <c r="AE111" s="147"/>
      <c r="AF111" s="147"/>
      <c r="AG111" s="147" t="s">
        <v>230</v>
      </c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  <row r="112" spans="1:60" x14ac:dyDescent="0.2">
      <c r="A112" s="162" t="s">
        <v>148</v>
      </c>
      <c r="B112" s="163" t="s">
        <v>95</v>
      </c>
      <c r="C112" s="177" t="s">
        <v>96</v>
      </c>
      <c r="D112" s="164"/>
      <c r="E112" s="165"/>
      <c r="F112" s="166"/>
      <c r="G112" s="166">
        <f>SUMIF(AG113:AG170,"&lt;&gt;NOR",G113:G170)</f>
        <v>0</v>
      </c>
      <c r="H112" s="166"/>
      <c r="I112" s="166">
        <f>SUM(I113:I170)</f>
        <v>0</v>
      </c>
      <c r="J112" s="166"/>
      <c r="K112" s="166">
        <f>SUM(K113:K170)</f>
        <v>0</v>
      </c>
      <c r="L112" s="166"/>
      <c r="M112" s="166">
        <f>SUM(M113:M170)</f>
        <v>0</v>
      </c>
      <c r="N112" s="166"/>
      <c r="O112" s="166">
        <f>SUM(O113:O170)</f>
        <v>154.31000000000003</v>
      </c>
      <c r="P112" s="166"/>
      <c r="Q112" s="166">
        <f>SUM(Q113:Q170)</f>
        <v>0</v>
      </c>
      <c r="R112" s="166"/>
      <c r="S112" s="166"/>
      <c r="T112" s="167"/>
      <c r="U112" s="161"/>
      <c r="V112" s="161">
        <f>SUM(V113:V170)</f>
        <v>697.58</v>
      </c>
      <c r="W112" s="161"/>
      <c r="X112" s="161"/>
      <c r="AG112" t="s">
        <v>149</v>
      </c>
    </row>
    <row r="113" spans="1:60" ht="33.75" outlineLevel="1" x14ac:dyDescent="0.2">
      <c r="A113" s="168">
        <v>26</v>
      </c>
      <c r="B113" s="169" t="s">
        <v>654</v>
      </c>
      <c r="C113" s="178" t="s">
        <v>655</v>
      </c>
      <c r="D113" s="170" t="s">
        <v>189</v>
      </c>
      <c r="E113" s="171">
        <v>521.4</v>
      </c>
      <c r="F113" s="172"/>
      <c r="G113" s="173">
        <f>ROUND(E113*F113,2)</f>
        <v>0</v>
      </c>
      <c r="H113" s="172"/>
      <c r="I113" s="173">
        <f>ROUND(E113*H113,2)</f>
        <v>0</v>
      </c>
      <c r="J113" s="172"/>
      <c r="K113" s="173">
        <f>ROUND(E113*J113,2)</f>
        <v>0</v>
      </c>
      <c r="L113" s="173">
        <v>21</v>
      </c>
      <c r="M113" s="173">
        <f>G113*(1+L113/100)</f>
        <v>0</v>
      </c>
      <c r="N113" s="173">
        <v>1.0000000000000001E-5</v>
      </c>
      <c r="O113" s="173">
        <f>ROUND(E113*N113,2)</f>
        <v>0.01</v>
      </c>
      <c r="P113" s="173">
        <v>0</v>
      </c>
      <c r="Q113" s="173">
        <f>ROUND(E113*P113,2)</f>
        <v>0</v>
      </c>
      <c r="R113" s="173" t="s">
        <v>190</v>
      </c>
      <c r="S113" s="173" t="s">
        <v>154</v>
      </c>
      <c r="T113" s="174" t="s">
        <v>155</v>
      </c>
      <c r="U113" s="156">
        <v>0.99</v>
      </c>
      <c r="V113" s="156">
        <f>ROUND(E113*U113,2)</f>
        <v>516.19000000000005</v>
      </c>
      <c r="W113" s="156"/>
      <c r="X113" s="156" t="s">
        <v>156</v>
      </c>
      <c r="Y113" s="147"/>
      <c r="Z113" s="147"/>
      <c r="AA113" s="147"/>
      <c r="AB113" s="147"/>
      <c r="AC113" s="147"/>
      <c r="AD113" s="147"/>
      <c r="AE113" s="147"/>
      <c r="AF113" s="147"/>
      <c r="AG113" s="147" t="s">
        <v>157</v>
      </c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  <c r="BB113" s="147"/>
      <c r="BC113" s="147"/>
      <c r="BD113" s="147"/>
      <c r="BE113" s="147"/>
      <c r="BF113" s="147"/>
      <c r="BG113" s="147"/>
      <c r="BH113" s="147"/>
    </row>
    <row r="114" spans="1:60" outlineLevel="1" x14ac:dyDescent="0.2">
      <c r="A114" s="154"/>
      <c r="B114" s="155"/>
      <c r="C114" s="253" t="s">
        <v>656</v>
      </c>
      <c r="D114" s="254"/>
      <c r="E114" s="254"/>
      <c r="F114" s="254"/>
      <c r="G114" s="254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  <c r="R114" s="156"/>
      <c r="S114" s="156"/>
      <c r="T114" s="156"/>
      <c r="U114" s="156"/>
      <c r="V114" s="156"/>
      <c r="W114" s="156"/>
      <c r="X114" s="156"/>
      <c r="Y114" s="147"/>
      <c r="Z114" s="147"/>
      <c r="AA114" s="147"/>
      <c r="AB114" s="147"/>
      <c r="AC114" s="147"/>
      <c r="AD114" s="147"/>
      <c r="AE114" s="147"/>
      <c r="AF114" s="147"/>
      <c r="AG114" s="147" t="s">
        <v>175</v>
      </c>
      <c r="AH114" s="147"/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  <c r="BB114" s="147"/>
      <c r="BC114" s="147"/>
      <c r="BD114" s="147"/>
      <c r="BE114" s="147"/>
      <c r="BF114" s="147"/>
      <c r="BG114" s="147"/>
      <c r="BH114" s="147"/>
    </row>
    <row r="115" spans="1:60" ht="33.75" outlineLevel="1" x14ac:dyDescent="0.2">
      <c r="A115" s="168">
        <v>27</v>
      </c>
      <c r="B115" s="169" t="s">
        <v>657</v>
      </c>
      <c r="C115" s="178" t="s">
        <v>658</v>
      </c>
      <c r="D115" s="170" t="s">
        <v>189</v>
      </c>
      <c r="E115" s="171">
        <v>0.5</v>
      </c>
      <c r="F115" s="172"/>
      <c r="G115" s="173">
        <f>ROUND(E115*F115,2)</f>
        <v>0</v>
      </c>
      <c r="H115" s="172"/>
      <c r="I115" s="173">
        <f>ROUND(E115*H115,2)</f>
        <v>0</v>
      </c>
      <c r="J115" s="172"/>
      <c r="K115" s="173">
        <f>ROUND(E115*J115,2)</f>
        <v>0</v>
      </c>
      <c r="L115" s="173">
        <v>21</v>
      </c>
      <c r="M115" s="173">
        <f>G115*(1+L115/100)</f>
        <v>0</v>
      </c>
      <c r="N115" s="173">
        <v>1.0000000000000001E-5</v>
      </c>
      <c r="O115" s="173">
        <f>ROUND(E115*N115,2)</f>
        <v>0</v>
      </c>
      <c r="P115" s="173">
        <v>0</v>
      </c>
      <c r="Q115" s="173">
        <f>ROUND(E115*P115,2)</f>
        <v>0</v>
      </c>
      <c r="R115" s="173" t="s">
        <v>190</v>
      </c>
      <c r="S115" s="173" t="s">
        <v>154</v>
      </c>
      <c r="T115" s="174" t="s">
        <v>155</v>
      </c>
      <c r="U115" s="156">
        <v>1.012</v>
      </c>
      <c r="V115" s="156">
        <f>ROUND(E115*U115,2)</f>
        <v>0.51</v>
      </c>
      <c r="W115" s="156"/>
      <c r="X115" s="156" t="s">
        <v>156</v>
      </c>
      <c r="Y115" s="147"/>
      <c r="Z115" s="147"/>
      <c r="AA115" s="147"/>
      <c r="AB115" s="147"/>
      <c r="AC115" s="147"/>
      <c r="AD115" s="147"/>
      <c r="AE115" s="147"/>
      <c r="AF115" s="147"/>
      <c r="AG115" s="147" t="s">
        <v>157</v>
      </c>
      <c r="AH115" s="147"/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</row>
    <row r="116" spans="1:60" outlineLevel="1" x14ac:dyDescent="0.2">
      <c r="A116" s="154"/>
      <c r="B116" s="155"/>
      <c r="C116" s="253" t="s">
        <v>656</v>
      </c>
      <c r="D116" s="254"/>
      <c r="E116" s="254"/>
      <c r="F116" s="254"/>
      <c r="G116" s="254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/>
      <c r="T116" s="156"/>
      <c r="U116" s="156"/>
      <c r="V116" s="156"/>
      <c r="W116" s="156"/>
      <c r="X116" s="156"/>
      <c r="Y116" s="147"/>
      <c r="Z116" s="147"/>
      <c r="AA116" s="147"/>
      <c r="AB116" s="147"/>
      <c r="AC116" s="147"/>
      <c r="AD116" s="147"/>
      <c r="AE116" s="147"/>
      <c r="AF116" s="147"/>
      <c r="AG116" s="147" t="s">
        <v>175</v>
      </c>
      <c r="AH116" s="147"/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  <c r="BB116" s="147"/>
      <c r="BC116" s="147"/>
      <c r="BD116" s="147"/>
      <c r="BE116" s="147"/>
      <c r="BF116" s="147"/>
      <c r="BG116" s="147"/>
      <c r="BH116" s="147"/>
    </row>
    <row r="117" spans="1:60" outlineLevel="1" x14ac:dyDescent="0.2">
      <c r="A117" s="154"/>
      <c r="B117" s="155"/>
      <c r="C117" s="179" t="s">
        <v>659</v>
      </c>
      <c r="D117" s="157"/>
      <c r="E117" s="158">
        <v>0.5</v>
      </c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156"/>
      <c r="R117" s="156"/>
      <c r="S117" s="156"/>
      <c r="T117" s="156"/>
      <c r="U117" s="156"/>
      <c r="V117" s="156"/>
      <c r="W117" s="156"/>
      <c r="X117" s="156"/>
      <c r="Y117" s="147"/>
      <c r="Z117" s="147"/>
      <c r="AA117" s="147"/>
      <c r="AB117" s="147"/>
      <c r="AC117" s="147"/>
      <c r="AD117" s="147"/>
      <c r="AE117" s="147"/>
      <c r="AF117" s="147"/>
      <c r="AG117" s="147" t="s">
        <v>159</v>
      </c>
      <c r="AH117" s="147">
        <v>0</v>
      </c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  <c r="BB117" s="147"/>
      <c r="BC117" s="147"/>
      <c r="BD117" s="147"/>
      <c r="BE117" s="147"/>
      <c r="BF117" s="147"/>
      <c r="BG117" s="147"/>
      <c r="BH117" s="147"/>
    </row>
    <row r="118" spans="1:60" ht="22.5" outlineLevel="1" x14ac:dyDescent="0.2">
      <c r="A118" s="168">
        <v>28</v>
      </c>
      <c r="B118" s="169" t="s">
        <v>660</v>
      </c>
      <c r="C118" s="178" t="s">
        <v>661</v>
      </c>
      <c r="D118" s="170" t="s">
        <v>189</v>
      </c>
      <c r="E118" s="171">
        <v>521.4</v>
      </c>
      <c r="F118" s="172"/>
      <c r="G118" s="173">
        <f>ROUND(E118*F118,2)</f>
        <v>0</v>
      </c>
      <c r="H118" s="172"/>
      <c r="I118" s="173">
        <f>ROUND(E118*H118,2)</f>
        <v>0</v>
      </c>
      <c r="J118" s="172"/>
      <c r="K118" s="173">
        <f>ROUND(E118*J118,2)</f>
        <v>0</v>
      </c>
      <c r="L118" s="173">
        <v>21</v>
      </c>
      <c r="M118" s="173">
        <f>G118*(1+L118/100)</f>
        <v>0</v>
      </c>
      <c r="N118" s="173">
        <v>0</v>
      </c>
      <c r="O118" s="173">
        <f>ROUND(E118*N118,2)</f>
        <v>0</v>
      </c>
      <c r="P118" s="173">
        <v>0</v>
      </c>
      <c r="Q118" s="173">
        <f>ROUND(E118*P118,2)</f>
        <v>0</v>
      </c>
      <c r="R118" s="173" t="s">
        <v>190</v>
      </c>
      <c r="S118" s="173" t="s">
        <v>154</v>
      </c>
      <c r="T118" s="174" t="s">
        <v>155</v>
      </c>
      <c r="U118" s="156">
        <v>7.9000000000000001E-2</v>
      </c>
      <c r="V118" s="156">
        <f>ROUND(E118*U118,2)</f>
        <v>41.19</v>
      </c>
      <c r="W118" s="156"/>
      <c r="X118" s="156" t="s">
        <v>156</v>
      </c>
      <c r="Y118" s="147"/>
      <c r="Z118" s="147"/>
      <c r="AA118" s="147"/>
      <c r="AB118" s="147"/>
      <c r="AC118" s="147"/>
      <c r="AD118" s="147"/>
      <c r="AE118" s="147"/>
      <c r="AF118" s="147"/>
      <c r="AG118" s="147" t="s">
        <v>157</v>
      </c>
      <c r="AH118" s="147"/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  <c r="BB118" s="147"/>
      <c r="BC118" s="147"/>
      <c r="BD118" s="147"/>
      <c r="BE118" s="147"/>
      <c r="BF118" s="147"/>
      <c r="BG118" s="147"/>
      <c r="BH118" s="147"/>
    </row>
    <row r="119" spans="1:60" outlineLevel="1" x14ac:dyDescent="0.2">
      <c r="A119" s="154"/>
      <c r="B119" s="155"/>
      <c r="C119" s="253" t="s">
        <v>662</v>
      </c>
      <c r="D119" s="254"/>
      <c r="E119" s="254"/>
      <c r="F119" s="254"/>
      <c r="G119" s="254"/>
      <c r="H119" s="156"/>
      <c r="I119" s="156"/>
      <c r="J119" s="156"/>
      <c r="K119" s="156"/>
      <c r="L119" s="156"/>
      <c r="M119" s="156"/>
      <c r="N119" s="156"/>
      <c r="O119" s="156"/>
      <c r="P119" s="156"/>
      <c r="Q119" s="156"/>
      <c r="R119" s="156"/>
      <c r="S119" s="156"/>
      <c r="T119" s="156"/>
      <c r="U119" s="156"/>
      <c r="V119" s="156"/>
      <c r="W119" s="156"/>
      <c r="X119" s="156"/>
      <c r="Y119" s="147"/>
      <c r="Z119" s="147"/>
      <c r="AA119" s="147"/>
      <c r="AB119" s="147"/>
      <c r="AC119" s="147"/>
      <c r="AD119" s="147"/>
      <c r="AE119" s="147"/>
      <c r="AF119" s="147"/>
      <c r="AG119" s="147" t="s">
        <v>175</v>
      </c>
      <c r="AH119" s="147"/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  <c r="BB119" s="147"/>
      <c r="BC119" s="147"/>
      <c r="BD119" s="147"/>
      <c r="BE119" s="147"/>
      <c r="BF119" s="147"/>
      <c r="BG119" s="147"/>
      <c r="BH119" s="147"/>
    </row>
    <row r="120" spans="1:60" ht="33.75" outlineLevel="1" x14ac:dyDescent="0.2">
      <c r="A120" s="168">
        <v>29</v>
      </c>
      <c r="B120" s="169" t="s">
        <v>663</v>
      </c>
      <c r="C120" s="178" t="s">
        <v>664</v>
      </c>
      <c r="D120" s="170" t="s">
        <v>665</v>
      </c>
      <c r="E120" s="171">
        <v>6</v>
      </c>
      <c r="F120" s="172"/>
      <c r="G120" s="173">
        <f>ROUND(E120*F120,2)</f>
        <v>0</v>
      </c>
      <c r="H120" s="172"/>
      <c r="I120" s="173">
        <f>ROUND(E120*H120,2)</f>
        <v>0</v>
      </c>
      <c r="J120" s="172"/>
      <c r="K120" s="173">
        <f>ROUND(E120*J120,2)</f>
        <v>0</v>
      </c>
      <c r="L120" s="173">
        <v>21</v>
      </c>
      <c r="M120" s="173">
        <f>G120*(1+L120/100)</f>
        <v>0</v>
      </c>
      <c r="N120" s="173">
        <v>1.7000000000000001E-4</v>
      </c>
      <c r="O120" s="173">
        <f>ROUND(E120*N120,2)</f>
        <v>0</v>
      </c>
      <c r="P120" s="173">
        <v>0</v>
      </c>
      <c r="Q120" s="173">
        <f>ROUND(E120*P120,2)</f>
        <v>0</v>
      </c>
      <c r="R120" s="173" t="s">
        <v>190</v>
      </c>
      <c r="S120" s="173" t="s">
        <v>154</v>
      </c>
      <c r="T120" s="174" t="s">
        <v>155</v>
      </c>
      <c r="U120" s="156">
        <v>7.1</v>
      </c>
      <c r="V120" s="156">
        <f>ROUND(E120*U120,2)</f>
        <v>42.6</v>
      </c>
      <c r="W120" s="156"/>
      <c r="X120" s="156" t="s">
        <v>156</v>
      </c>
      <c r="Y120" s="147"/>
      <c r="Z120" s="147"/>
      <c r="AA120" s="147"/>
      <c r="AB120" s="147"/>
      <c r="AC120" s="147"/>
      <c r="AD120" s="147"/>
      <c r="AE120" s="147"/>
      <c r="AF120" s="147"/>
      <c r="AG120" s="147" t="s">
        <v>157</v>
      </c>
      <c r="AH120" s="147"/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7"/>
      <c r="BF120" s="147"/>
      <c r="BG120" s="147"/>
      <c r="BH120" s="147"/>
    </row>
    <row r="121" spans="1:60" outlineLevel="1" x14ac:dyDescent="0.2">
      <c r="A121" s="154"/>
      <c r="B121" s="155"/>
      <c r="C121" s="253" t="s">
        <v>662</v>
      </c>
      <c r="D121" s="254"/>
      <c r="E121" s="254"/>
      <c r="F121" s="254"/>
      <c r="G121" s="254"/>
      <c r="H121" s="156"/>
      <c r="I121" s="156"/>
      <c r="J121" s="156"/>
      <c r="K121" s="156"/>
      <c r="L121" s="156"/>
      <c r="M121" s="156"/>
      <c r="N121" s="156"/>
      <c r="O121" s="156"/>
      <c r="P121" s="156"/>
      <c r="Q121" s="156"/>
      <c r="R121" s="156"/>
      <c r="S121" s="156"/>
      <c r="T121" s="156"/>
      <c r="U121" s="156"/>
      <c r="V121" s="156"/>
      <c r="W121" s="156"/>
      <c r="X121" s="156"/>
      <c r="Y121" s="147"/>
      <c r="Z121" s="147"/>
      <c r="AA121" s="147"/>
      <c r="AB121" s="147"/>
      <c r="AC121" s="147"/>
      <c r="AD121" s="147"/>
      <c r="AE121" s="147"/>
      <c r="AF121" s="147"/>
      <c r="AG121" s="147" t="s">
        <v>175</v>
      </c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  <c r="BB121" s="147"/>
      <c r="BC121" s="147"/>
      <c r="BD121" s="147"/>
      <c r="BE121" s="147"/>
      <c r="BF121" s="147"/>
      <c r="BG121" s="147"/>
      <c r="BH121" s="147"/>
    </row>
    <row r="122" spans="1:60" outlineLevel="1" x14ac:dyDescent="0.2">
      <c r="A122" s="184">
        <v>30</v>
      </c>
      <c r="B122" s="185" t="s">
        <v>666</v>
      </c>
      <c r="C122" s="191" t="s">
        <v>667</v>
      </c>
      <c r="D122" s="186" t="s">
        <v>189</v>
      </c>
      <c r="E122" s="187">
        <v>521.4</v>
      </c>
      <c r="F122" s="188"/>
      <c r="G122" s="189">
        <f>ROUND(E122*F122,2)</f>
        <v>0</v>
      </c>
      <c r="H122" s="188"/>
      <c r="I122" s="189">
        <f>ROUND(E122*H122,2)</f>
        <v>0</v>
      </c>
      <c r="J122" s="188"/>
      <c r="K122" s="189">
        <f>ROUND(E122*J122,2)</f>
        <v>0</v>
      </c>
      <c r="L122" s="189">
        <v>21</v>
      </c>
      <c r="M122" s="189">
        <f>G122*(1+L122/100)</f>
        <v>0</v>
      </c>
      <c r="N122" s="189">
        <v>0</v>
      </c>
      <c r="O122" s="189">
        <f>ROUND(E122*N122,2)</f>
        <v>0</v>
      </c>
      <c r="P122" s="189">
        <v>0</v>
      </c>
      <c r="Q122" s="189">
        <f>ROUND(E122*P122,2)</f>
        <v>0</v>
      </c>
      <c r="R122" s="189" t="s">
        <v>190</v>
      </c>
      <c r="S122" s="189" t="s">
        <v>154</v>
      </c>
      <c r="T122" s="190" t="s">
        <v>155</v>
      </c>
      <c r="U122" s="156">
        <v>3.9E-2</v>
      </c>
      <c r="V122" s="156">
        <f>ROUND(E122*U122,2)</f>
        <v>20.329999999999998</v>
      </c>
      <c r="W122" s="156"/>
      <c r="X122" s="156" t="s">
        <v>156</v>
      </c>
      <c r="Y122" s="147"/>
      <c r="Z122" s="147"/>
      <c r="AA122" s="147"/>
      <c r="AB122" s="147"/>
      <c r="AC122" s="147"/>
      <c r="AD122" s="147"/>
      <c r="AE122" s="147"/>
      <c r="AF122" s="147"/>
      <c r="AG122" s="147" t="s">
        <v>157</v>
      </c>
      <c r="AH122" s="147"/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  <c r="BB122" s="147"/>
      <c r="BC122" s="147"/>
      <c r="BD122" s="147"/>
      <c r="BE122" s="147"/>
      <c r="BF122" s="147"/>
      <c r="BG122" s="147"/>
      <c r="BH122" s="147"/>
    </row>
    <row r="123" spans="1:60" outlineLevel="1" x14ac:dyDescent="0.2">
      <c r="A123" s="168">
        <v>31</v>
      </c>
      <c r="B123" s="169" t="s">
        <v>668</v>
      </c>
      <c r="C123" s="178" t="s">
        <v>669</v>
      </c>
      <c r="D123" s="170" t="s">
        <v>434</v>
      </c>
      <c r="E123" s="171">
        <v>2</v>
      </c>
      <c r="F123" s="172"/>
      <c r="G123" s="173">
        <f>ROUND(E123*F123,2)</f>
        <v>0</v>
      </c>
      <c r="H123" s="172"/>
      <c r="I123" s="173">
        <f>ROUND(E123*H123,2)</f>
        <v>0</v>
      </c>
      <c r="J123" s="172"/>
      <c r="K123" s="173">
        <f>ROUND(E123*J123,2)</f>
        <v>0</v>
      </c>
      <c r="L123" s="173">
        <v>21</v>
      </c>
      <c r="M123" s="173">
        <f>G123*(1+L123/100)</f>
        <v>0</v>
      </c>
      <c r="N123" s="173">
        <v>3.9030000000000002E-2</v>
      </c>
      <c r="O123" s="173">
        <f>ROUND(E123*N123,2)</f>
        <v>0.08</v>
      </c>
      <c r="P123" s="173">
        <v>0</v>
      </c>
      <c r="Q123" s="173">
        <f>ROUND(E123*P123,2)</f>
        <v>0</v>
      </c>
      <c r="R123" s="173" t="s">
        <v>190</v>
      </c>
      <c r="S123" s="173" t="s">
        <v>154</v>
      </c>
      <c r="T123" s="174" t="s">
        <v>155</v>
      </c>
      <c r="U123" s="156">
        <v>0.81699999999999995</v>
      </c>
      <c r="V123" s="156">
        <f>ROUND(E123*U123,2)</f>
        <v>1.63</v>
      </c>
      <c r="W123" s="156"/>
      <c r="X123" s="156" t="s">
        <v>156</v>
      </c>
      <c r="Y123" s="147"/>
      <c r="Z123" s="147"/>
      <c r="AA123" s="147"/>
      <c r="AB123" s="147"/>
      <c r="AC123" s="147"/>
      <c r="AD123" s="147"/>
      <c r="AE123" s="147"/>
      <c r="AF123" s="147"/>
      <c r="AG123" s="147" t="s">
        <v>157</v>
      </c>
      <c r="AH123" s="147"/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  <c r="BB123" s="147"/>
      <c r="BC123" s="147"/>
      <c r="BD123" s="147"/>
      <c r="BE123" s="147"/>
      <c r="BF123" s="147"/>
      <c r="BG123" s="147"/>
      <c r="BH123" s="147"/>
    </row>
    <row r="124" spans="1:60" outlineLevel="1" x14ac:dyDescent="0.2">
      <c r="A124" s="154"/>
      <c r="B124" s="155"/>
      <c r="C124" s="179" t="s">
        <v>670</v>
      </c>
      <c r="D124" s="157"/>
      <c r="E124" s="158">
        <v>2</v>
      </c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  <c r="Q124" s="156"/>
      <c r="R124" s="156"/>
      <c r="S124" s="156"/>
      <c r="T124" s="156"/>
      <c r="U124" s="156"/>
      <c r="V124" s="156"/>
      <c r="W124" s="156"/>
      <c r="X124" s="156"/>
      <c r="Y124" s="147"/>
      <c r="Z124" s="147"/>
      <c r="AA124" s="147"/>
      <c r="AB124" s="147"/>
      <c r="AC124" s="147"/>
      <c r="AD124" s="147"/>
      <c r="AE124" s="147"/>
      <c r="AF124" s="147"/>
      <c r="AG124" s="147" t="s">
        <v>159</v>
      </c>
      <c r="AH124" s="147">
        <v>0</v>
      </c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  <c r="BB124" s="147"/>
      <c r="BC124" s="147"/>
      <c r="BD124" s="147"/>
      <c r="BE124" s="147"/>
      <c r="BF124" s="147"/>
      <c r="BG124" s="147"/>
      <c r="BH124" s="147"/>
    </row>
    <row r="125" spans="1:60" outlineLevel="1" x14ac:dyDescent="0.2">
      <c r="A125" s="168">
        <v>32</v>
      </c>
      <c r="B125" s="169" t="s">
        <v>671</v>
      </c>
      <c r="C125" s="178" t="s">
        <v>672</v>
      </c>
      <c r="D125" s="170" t="s">
        <v>434</v>
      </c>
      <c r="E125" s="171">
        <v>2</v>
      </c>
      <c r="F125" s="172"/>
      <c r="G125" s="173">
        <f>ROUND(E125*F125,2)</f>
        <v>0</v>
      </c>
      <c r="H125" s="172"/>
      <c r="I125" s="173">
        <f>ROUND(E125*H125,2)</f>
        <v>0</v>
      </c>
      <c r="J125" s="172"/>
      <c r="K125" s="173">
        <f>ROUND(E125*J125,2)</f>
        <v>0</v>
      </c>
      <c r="L125" s="173">
        <v>21</v>
      </c>
      <c r="M125" s="173">
        <f>G125*(1+L125/100)</f>
        <v>0</v>
      </c>
      <c r="N125" s="173">
        <v>0</v>
      </c>
      <c r="O125" s="173">
        <f>ROUND(E125*N125,2)</f>
        <v>0</v>
      </c>
      <c r="P125" s="173">
        <v>0</v>
      </c>
      <c r="Q125" s="173">
        <f>ROUND(E125*P125,2)</f>
        <v>0</v>
      </c>
      <c r="R125" s="173" t="s">
        <v>190</v>
      </c>
      <c r="S125" s="173" t="s">
        <v>154</v>
      </c>
      <c r="T125" s="174" t="s">
        <v>155</v>
      </c>
      <c r="U125" s="156">
        <v>0.79</v>
      </c>
      <c r="V125" s="156">
        <f>ROUND(E125*U125,2)</f>
        <v>1.58</v>
      </c>
      <c r="W125" s="156"/>
      <c r="X125" s="156" t="s">
        <v>156</v>
      </c>
      <c r="Y125" s="147"/>
      <c r="Z125" s="147"/>
      <c r="AA125" s="147"/>
      <c r="AB125" s="147"/>
      <c r="AC125" s="147"/>
      <c r="AD125" s="147"/>
      <c r="AE125" s="147"/>
      <c r="AF125" s="147"/>
      <c r="AG125" s="147" t="s">
        <v>157</v>
      </c>
      <c r="AH125" s="147"/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  <c r="BB125" s="147"/>
      <c r="BC125" s="147"/>
      <c r="BD125" s="147"/>
      <c r="BE125" s="147"/>
      <c r="BF125" s="147"/>
      <c r="BG125" s="147"/>
      <c r="BH125" s="147"/>
    </row>
    <row r="126" spans="1:60" outlineLevel="1" x14ac:dyDescent="0.2">
      <c r="A126" s="154"/>
      <c r="B126" s="155"/>
      <c r="C126" s="253" t="s">
        <v>673</v>
      </c>
      <c r="D126" s="254"/>
      <c r="E126" s="254"/>
      <c r="F126" s="254"/>
      <c r="G126" s="254"/>
      <c r="H126" s="156"/>
      <c r="I126" s="156"/>
      <c r="J126" s="156"/>
      <c r="K126" s="156"/>
      <c r="L126" s="156"/>
      <c r="M126" s="156"/>
      <c r="N126" s="156"/>
      <c r="O126" s="156"/>
      <c r="P126" s="156"/>
      <c r="Q126" s="156"/>
      <c r="R126" s="156"/>
      <c r="S126" s="156"/>
      <c r="T126" s="156"/>
      <c r="U126" s="156"/>
      <c r="V126" s="156"/>
      <c r="W126" s="156"/>
      <c r="X126" s="156"/>
      <c r="Y126" s="147"/>
      <c r="Z126" s="147"/>
      <c r="AA126" s="147"/>
      <c r="AB126" s="147"/>
      <c r="AC126" s="147"/>
      <c r="AD126" s="147"/>
      <c r="AE126" s="147"/>
      <c r="AF126" s="147"/>
      <c r="AG126" s="147" t="s">
        <v>175</v>
      </c>
      <c r="AH126" s="147"/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  <c r="BB126" s="147"/>
      <c r="BC126" s="147"/>
      <c r="BD126" s="147"/>
      <c r="BE126" s="147"/>
      <c r="BF126" s="147"/>
      <c r="BG126" s="147"/>
      <c r="BH126" s="147"/>
    </row>
    <row r="127" spans="1:60" outlineLevel="1" x14ac:dyDescent="0.2">
      <c r="A127" s="154"/>
      <c r="B127" s="155"/>
      <c r="C127" s="179" t="s">
        <v>674</v>
      </c>
      <c r="D127" s="157"/>
      <c r="E127" s="158">
        <v>2</v>
      </c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47"/>
      <c r="Z127" s="147"/>
      <c r="AA127" s="147"/>
      <c r="AB127" s="147"/>
      <c r="AC127" s="147"/>
      <c r="AD127" s="147"/>
      <c r="AE127" s="147"/>
      <c r="AF127" s="147"/>
      <c r="AG127" s="147" t="s">
        <v>159</v>
      </c>
      <c r="AH127" s="147">
        <v>0</v>
      </c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47"/>
      <c r="BE127" s="147"/>
      <c r="BF127" s="147"/>
      <c r="BG127" s="147"/>
      <c r="BH127" s="147"/>
    </row>
    <row r="128" spans="1:60" outlineLevel="1" x14ac:dyDescent="0.2">
      <c r="A128" s="168">
        <v>33</v>
      </c>
      <c r="B128" s="169" t="s">
        <v>675</v>
      </c>
      <c r="C128" s="178" t="s">
        <v>676</v>
      </c>
      <c r="D128" s="170" t="s">
        <v>434</v>
      </c>
      <c r="E128" s="171">
        <v>12</v>
      </c>
      <c r="F128" s="172"/>
      <c r="G128" s="173">
        <f>ROUND(E128*F128,2)</f>
        <v>0</v>
      </c>
      <c r="H128" s="172"/>
      <c r="I128" s="173">
        <f>ROUND(E128*H128,2)</f>
        <v>0</v>
      </c>
      <c r="J128" s="172"/>
      <c r="K128" s="173">
        <f>ROUND(E128*J128,2)</f>
        <v>0</v>
      </c>
      <c r="L128" s="173">
        <v>21</v>
      </c>
      <c r="M128" s="173">
        <f>G128*(1+L128/100)</f>
        <v>0</v>
      </c>
      <c r="N128" s="173">
        <v>0</v>
      </c>
      <c r="O128" s="173">
        <f>ROUND(E128*N128,2)</f>
        <v>0</v>
      </c>
      <c r="P128" s="173">
        <v>0</v>
      </c>
      <c r="Q128" s="173">
        <f>ROUND(E128*P128,2)</f>
        <v>0</v>
      </c>
      <c r="R128" s="173" t="s">
        <v>190</v>
      </c>
      <c r="S128" s="173" t="s">
        <v>154</v>
      </c>
      <c r="T128" s="174" t="s">
        <v>155</v>
      </c>
      <c r="U128" s="156">
        <v>0.94599999999999995</v>
      </c>
      <c r="V128" s="156">
        <f>ROUND(E128*U128,2)</f>
        <v>11.35</v>
      </c>
      <c r="W128" s="156"/>
      <c r="X128" s="156" t="s">
        <v>156</v>
      </c>
      <c r="Y128" s="147"/>
      <c r="Z128" s="147"/>
      <c r="AA128" s="147"/>
      <c r="AB128" s="147"/>
      <c r="AC128" s="147"/>
      <c r="AD128" s="147"/>
      <c r="AE128" s="147"/>
      <c r="AF128" s="147"/>
      <c r="AG128" s="147" t="s">
        <v>157</v>
      </c>
      <c r="AH128" s="147"/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  <c r="BB128" s="147"/>
      <c r="BC128" s="147"/>
      <c r="BD128" s="147"/>
      <c r="BE128" s="147"/>
      <c r="BF128" s="147"/>
      <c r="BG128" s="147"/>
      <c r="BH128" s="147"/>
    </row>
    <row r="129" spans="1:60" outlineLevel="1" x14ac:dyDescent="0.2">
      <c r="A129" s="154"/>
      <c r="B129" s="155"/>
      <c r="C129" s="253" t="s">
        <v>673</v>
      </c>
      <c r="D129" s="254"/>
      <c r="E129" s="254"/>
      <c r="F129" s="254"/>
      <c r="G129" s="254"/>
      <c r="H129" s="156"/>
      <c r="I129" s="156"/>
      <c r="J129" s="156"/>
      <c r="K129" s="156"/>
      <c r="L129" s="156"/>
      <c r="M129" s="156"/>
      <c r="N129" s="156"/>
      <c r="O129" s="156"/>
      <c r="P129" s="156"/>
      <c r="Q129" s="156"/>
      <c r="R129" s="156"/>
      <c r="S129" s="156"/>
      <c r="T129" s="156"/>
      <c r="U129" s="156"/>
      <c r="V129" s="156"/>
      <c r="W129" s="156"/>
      <c r="X129" s="156"/>
      <c r="Y129" s="147"/>
      <c r="Z129" s="147"/>
      <c r="AA129" s="147"/>
      <c r="AB129" s="147"/>
      <c r="AC129" s="147"/>
      <c r="AD129" s="147"/>
      <c r="AE129" s="147"/>
      <c r="AF129" s="147"/>
      <c r="AG129" s="147" t="s">
        <v>175</v>
      </c>
      <c r="AH129" s="147"/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  <c r="BB129" s="147"/>
      <c r="BC129" s="147"/>
      <c r="BD129" s="147"/>
      <c r="BE129" s="147"/>
      <c r="BF129" s="147"/>
      <c r="BG129" s="147"/>
      <c r="BH129" s="147"/>
    </row>
    <row r="130" spans="1:60" outlineLevel="1" x14ac:dyDescent="0.2">
      <c r="A130" s="154"/>
      <c r="B130" s="155"/>
      <c r="C130" s="179" t="s">
        <v>677</v>
      </c>
      <c r="D130" s="157"/>
      <c r="E130" s="158">
        <v>9</v>
      </c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6"/>
      <c r="Q130" s="156"/>
      <c r="R130" s="156"/>
      <c r="S130" s="156"/>
      <c r="T130" s="156"/>
      <c r="U130" s="156"/>
      <c r="V130" s="156"/>
      <c r="W130" s="156"/>
      <c r="X130" s="156"/>
      <c r="Y130" s="147"/>
      <c r="Z130" s="147"/>
      <c r="AA130" s="147"/>
      <c r="AB130" s="147"/>
      <c r="AC130" s="147"/>
      <c r="AD130" s="147"/>
      <c r="AE130" s="147"/>
      <c r="AF130" s="147"/>
      <c r="AG130" s="147" t="s">
        <v>159</v>
      </c>
      <c r="AH130" s="147">
        <v>0</v>
      </c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147"/>
      <c r="BD130" s="147"/>
      <c r="BE130" s="147"/>
      <c r="BF130" s="147"/>
      <c r="BG130" s="147"/>
      <c r="BH130" s="147"/>
    </row>
    <row r="131" spans="1:60" outlineLevel="1" x14ac:dyDescent="0.2">
      <c r="A131" s="154"/>
      <c r="B131" s="155"/>
      <c r="C131" s="179" t="s">
        <v>678</v>
      </c>
      <c r="D131" s="157"/>
      <c r="E131" s="158">
        <v>3</v>
      </c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  <c r="Q131" s="156"/>
      <c r="R131" s="156"/>
      <c r="S131" s="156"/>
      <c r="T131" s="156"/>
      <c r="U131" s="156"/>
      <c r="V131" s="156"/>
      <c r="W131" s="156"/>
      <c r="X131" s="156"/>
      <c r="Y131" s="147"/>
      <c r="Z131" s="147"/>
      <c r="AA131" s="147"/>
      <c r="AB131" s="147"/>
      <c r="AC131" s="147"/>
      <c r="AD131" s="147"/>
      <c r="AE131" s="147"/>
      <c r="AF131" s="147"/>
      <c r="AG131" s="147" t="s">
        <v>159</v>
      </c>
      <c r="AH131" s="147">
        <v>0</v>
      </c>
      <c r="AI131" s="147"/>
      <c r="AJ131" s="147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  <row r="132" spans="1:60" ht="22.5" outlineLevel="1" x14ac:dyDescent="0.2">
      <c r="A132" s="168">
        <v>34</v>
      </c>
      <c r="B132" s="169" t="s">
        <v>679</v>
      </c>
      <c r="C132" s="178" t="s">
        <v>680</v>
      </c>
      <c r="D132" s="170" t="s">
        <v>434</v>
      </c>
      <c r="E132" s="171">
        <v>11</v>
      </c>
      <c r="F132" s="172"/>
      <c r="G132" s="173">
        <f>ROUND(E132*F132,2)</f>
        <v>0</v>
      </c>
      <c r="H132" s="172"/>
      <c r="I132" s="173">
        <f>ROUND(E132*H132,2)</f>
        <v>0</v>
      </c>
      <c r="J132" s="172"/>
      <c r="K132" s="173">
        <f>ROUND(E132*J132,2)</f>
        <v>0</v>
      </c>
      <c r="L132" s="173">
        <v>21</v>
      </c>
      <c r="M132" s="173">
        <f>G132*(1+L132/100)</f>
        <v>0</v>
      </c>
      <c r="N132" s="173">
        <v>0</v>
      </c>
      <c r="O132" s="173">
        <f>ROUND(E132*N132,2)</f>
        <v>0</v>
      </c>
      <c r="P132" s="173">
        <v>0</v>
      </c>
      <c r="Q132" s="173">
        <f>ROUND(E132*P132,2)</f>
        <v>0</v>
      </c>
      <c r="R132" s="173" t="s">
        <v>190</v>
      </c>
      <c r="S132" s="173" t="s">
        <v>154</v>
      </c>
      <c r="T132" s="174" t="s">
        <v>155</v>
      </c>
      <c r="U132" s="156">
        <v>0.9</v>
      </c>
      <c r="V132" s="156">
        <f>ROUND(E132*U132,2)</f>
        <v>9.9</v>
      </c>
      <c r="W132" s="156"/>
      <c r="X132" s="156" t="s">
        <v>156</v>
      </c>
      <c r="Y132" s="147"/>
      <c r="Z132" s="147"/>
      <c r="AA132" s="147"/>
      <c r="AB132" s="147"/>
      <c r="AC132" s="147"/>
      <c r="AD132" s="147"/>
      <c r="AE132" s="147"/>
      <c r="AF132" s="147"/>
      <c r="AG132" s="147" t="s">
        <v>157</v>
      </c>
      <c r="AH132" s="147"/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  <c r="AY132" s="147"/>
      <c r="AZ132" s="147"/>
      <c r="BA132" s="147"/>
      <c r="BB132" s="147"/>
      <c r="BC132" s="147"/>
      <c r="BD132" s="147"/>
      <c r="BE132" s="147"/>
      <c r="BF132" s="147"/>
      <c r="BG132" s="147"/>
      <c r="BH132" s="147"/>
    </row>
    <row r="133" spans="1:60" outlineLevel="1" x14ac:dyDescent="0.2">
      <c r="A133" s="154"/>
      <c r="B133" s="155"/>
      <c r="C133" s="253" t="s">
        <v>673</v>
      </c>
      <c r="D133" s="254"/>
      <c r="E133" s="254"/>
      <c r="F133" s="254"/>
      <c r="G133" s="254"/>
      <c r="H133" s="156"/>
      <c r="I133" s="156"/>
      <c r="J133" s="156"/>
      <c r="K133" s="156"/>
      <c r="L133" s="156"/>
      <c r="M133" s="156"/>
      <c r="N133" s="156"/>
      <c r="O133" s="156"/>
      <c r="P133" s="156"/>
      <c r="Q133" s="156"/>
      <c r="R133" s="156"/>
      <c r="S133" s="156"/>
      <c r="T133" s="156"/>
      <c r="U133" s="156"/>
      <c r="V133" s="156"/>
      <c r="W133" s="156"/>
      <c r="X133" s="156"/>
      <c r="Y133" s="147"/>
      <c r="Z133" s="147"/>
      <c r="AA133" s="147"/>
      <c r="AB133" s="147"/>
      <c r="AC133" s="147"/>
      <c r="AD133" s="147"/>
      <c r="AE133" s="147"/>
      <c r="AF133" s="147"/>
      <c r="AG133" s="147" t="s">
        <v>175</v>
      </c>
      <c r="AH133" s="147"/>
      <c r="AI133" s="147"/>
      <c r="AJ133" s="147"/>
      <c r="AK133" s="147"/>
      <c r="AL133" s="147"/>
      <c r="AM133" s="147"/>
      <c r="AN133" s="147"/>
      <c r="AO133" s="147"/>
      <c r="AP133" s="147"/>
      <c r="AQ133" s="147"/>
      <c r="AR133" s="147"/>
      <c r="AS133" s="147"/>
      <c r="AT133" s="147"/>
      <c r="AU133" s="147"/>
      <c r="AV133" s="147"/>
      <c r="AW133" s="147"/>
      <c r="AX133" s="147"/>
      <c r="AY133" s="147"/>
      <c r="AZ133" s="147"/>
      <c r="BA133" s="147"/>
      <c r="BB133" s="147"/>
      <c r="BC133" s="147"/>
      <c r="BD133" s="147"/>
      <c r="BE133" s="147"/>
      <c r="BF133" s="147"/>
      <c r="BG133" s="147"/>
      <c r="BH133" s="147"/>
    </row>
    <row r="134" spans="1:60" ht="22.5" outlineLevel="1" x14ac:dyDescent="0.2">
      <c r="A134" s="168">
        <v>35</v>
      </c>
      <c r="B134" s="169" t="s">
        <v>681</v>
      </c>
      <c r="C134" s="178" t="s">
        <v>682</v>
      </c>
      <c r="D134" s="170" t="s">
        <v>434</v>
      </c>
      <c r="E134" s="171">
        <v>12</v>
      </c>
      <c r="F134" s="172"/>
      <c r="G134" s="173">
        <f>ROUND(E134*F134,2)</f>
        <v>0</v>
      </c>
      <c r="H134" s="172"/>
      <c r="I134" s="173">
        <f>ROUND(E134*H134,2)</f>
        <v>0</v>
      </c>
      <c r="J134" s="172"/>
      <c r="K134" s="173">
        <f>ROUND(E134*J134,2)</f>
        <v>0</v>
      </c>
      <c r="L134" s="173">
        <v>21</v>
      </c>
      <c r="M134" s="173">
        <f>G134*(1+L134/100)</f>
        <v>0</v>
      </c>
      <c r="N134" s="173">
        <v>0</v>
      </c>
      <c r="O134" s="173">
        <f>ROUND(E134*N134,2)</f>
        <v>0</v>
      </c>
      <c r="P134" s="173">
        <v>0</v>
      </c>
      <c r="Q134" s="173">
        <f>ROUND(E134*P134,2)</f>
        <v>0</v>
      </c>
      <c r="R134" s="173" t="s">
        <v>190</v>
      </c>
      <c r="S134" s="173" t="s">
        <v>154</v>
      </c>
      <c r="T134" s="174" t="s">
        <v>155</v>
      </c>
      <c r="U134" s="156">
        <v>1.752</v>
      </c>
      <c r="V134" s="156">
        <f>ROUND(E134*U134,2)</f>
        <v>21.02</v>
      </c>
      <c r="W134" s="156"/>
      <c r="X134" s="156" t="s">
        <v>156</v>
      </c>
      <c r="Y134" s="147"/>
      <c r="Z134" s="147"/>
      <c r="AA134" s="147"/>
      <c r="AB134" s="147"/>
      <c r="AC134" s="147"/>
      <c r="AD134" s="147"/>
      <c r="AE134" s="147"/>
      <c r="AF134" s="147"/>
      <c r="AG134" s="147" t="s">
        <v>157</v>
      </c>
      <c r="AH134" s="147"/>
      <c r="AI134" s="147"/>
      <c r="AJ134" s="147"/>
      <c r="AK134" s="147"/>
      <c r="AL134" s="147"/>
      <c r="AM134" s="147"/>
      <c r="AN134" s="147"/>
      <c r="AO134" s="147"/>
      <c r="AP134" s="147"/>
      <c r="AQ134" s="147"/>
      <c r="AR134" s="147"/>
      <c r="AS134" s="147"/>
      <c r="AT134" s="147"/>
      <c r="AU134" s="147"/>
      <c r="AV134" s="147"/>
      <c r="AW134" s="147"/>
      <c r="AX134" s="147"/>
      <c r="AY134" s="147"/>
      <c r="AZ134" s="147"/>
      <c r="BA134" s="147"/>
      <c r="BB134" s="147"/>
      <c r="BC134" s="147"/>
      <c r="BD134" s="147"/>
      <c r="BE134" s="147"/>
      <c r="BF134" s="147"/>
      <c r="BG134" s="147"/>
      <c r="BH134" s="147"/>
    </row>
    <row r="135" spans="1:60" outlineLevel="1" x14ac:dyDescent="0.2">
      <c r="A135" s="154"/>
      <c r="B135" s="155"/>
      <c r="C135" s="253" t="s">
        <v>673</v>
      </c>
      <c r="D135" s="254"/>
      <c r="E135" s="254"/>
      <c r="F135" s="254"/>
      <c r="G135" s="254"/>
      <c r="H135" s="156"/>
      <c r="I135" s="156"/>
      <c r="J135" s="156"/>
      <c r="K135" s="156"/>
      <c r="L135" s="156"/>
      <c r="M135" s="156"/>
      <c r="N135" s="156"/>
      <c r="O135" s="156"/>
      <c r="P135" s="156"/>
      <c r="Q135" s="156"/>
      <c r="R135" s="156"/>
      <c r="S135" s="156"/>
      <c r="T135" s="156"/>
      <c r="U135" s="156"/>
      <c r="V135" s="156"/>
      <c r="W135" s="156"/>
      <c r="X135" s="156"/>
      <c r="Y135" s="147"/>
      <c r="Z135" s="147"/>
      <c r="AA135" s="147"/>
      <c r="AB135" s="147"/>
      <c r="AC135" s="147"/>
      <c r="AD135" s="147"/>
      <c r="AE135" s="147"/>
      <c r="AF135" s="147"/>
      <c r="AG135" s="147" t="s">
        <v>175</v>
      </c>
      <c r="AH135" s="147"/>
      <c r="AI135" s="147"/>
      <c r="AJ135" s="147"/>
      <c r="AK135" s="147"/>
      <c r="AL135" s="147"/>
      <c r="AM135" s="147"/>
      <c r="AN135" s="147"/>
      <c r="AO135" s="147"/>
      <c r="AP135" s="147"/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  <c r="BB135" s="147"/>
      <c r="BC135" s="147"/>
      <c r="BD135" s="147"/>
      <c r="BE135" s="147"/>
      <c r="BF135" s="147"/>
      <c r="BG135" s="147"/>
      <c r="BH135" s="147"/>
    </row>
    <row r="136" spans="1:60" outlineLevel="1" x14ac:dyDescent="0.2">
      <c r="A136" s="154"/>
      <c r="B136" s="155"/>
      <c r="C136" s="179" t="s">
        <v>683</v>
      </c>
      <c r="D136" s="157"/>
      <c r="E136" s="158">
        <v>11</v>
      </c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  <c r="P136" s="156"/>
      <c r="Q136" s="156"/>
      <c r="R136" s="156"/>
      <c r="S136" s="156"/>
      <c r="T136" s="156"/>
      <c r="U136" s="156"/>
      <c r="V136" s="156"/>
      <c r="W136" s="156"/>
      <c r="X136" s="156"/>
      <c r="Y136" s="147"/>
      <c r="Z136" s="147"/>
      <c r="AA136" s="147"/>
      <c r="AB136" s="147"/>
      <c r="AC136" s="147"/>
      <c r="AD136" s="147"/>
      <c r="AE136" s="147"/>
      <c r="AF136" s="147"/>
      <c r="AG136" s="147" t="s">
        <v>159</v>
      </c>
      <c r="AH136" s="147">
        <v>0</v>
      </c>
      <c r="AI136" s="147"/>
      <c r="AJ136" s="147"/>
      <c r="AK136" s="147"/>
      <c r="AL136" s="147"/>
      <c r="AM136" s="147"/>
      <c r="AN136" s="147"/>
      <c r="AO136" s="147"/>
      <c r="AP136" s="147"/>
      <c r="AQ136" s="147"/>
      <c r="AR136" s="147"/>
      <c r="AS136" s="147"/>
      <c r="AT136" s="147"/>
      <c r="AU136" s="147"/>
      <c r="AV136" s="147"/>
      <c r="AW136" s="147"/>
      <c r="AX136" s="147"/>
      <c r="AY136" s="147"/>
      <c r="AZ136" s="147"/>
      <c r="BA136" s="147"/>
      <c r="BB136" s="147"/>
      <c r="BC136" s="147"/>
      <c r="BD136" s="147"/>
      <c r="BE136" s="147"/>
      <c r="BF136" s="147"/>
      <c r="BG136" s="147"/>
      <c r="BH136" s="147"/>
    </row>
    <row r="137" spans="1:60" outlineLevel="1" x14ac:dyDescent="0.2">
      <c r="A137" s="154"/>
      <c r="B137" s="155"/>
      <c r="C137" s="179" t="s">
        <v>684</v>
      </c>
      <c r="D137" s="157"/>
      <c r="E137" s="158">
        <v>1</v>
      </c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  <c r="P137" s="156"/>
      <c r="Q137" s="156"/>
      <c r="R137" s="156"/>
      <c r="S137" s="156"/>
      <c r="T137" s="156"/>
      <c r="U137" s="156"/>
      <c r="V137" s="156"/>
      <c r="W137" s="156"/>
      <c r="X137" s="156"/>
      <c r="Y137" s="147"/>
      <c r="Z137" s="147"/>
      <c r="AA137" s="147"/>
      <c r="AB137" s="147"/>
      <c r="AC137" s="147"/>
      <c r="AD137" s="147"/>
      <c r="AE137" s="147"/>
      <c r="AF137" s="147"/>
      <c r="AG137" s="147" t="s">
        <v>159</v>
      </c>
      <c r="AH137" s="147">
        <v>0</v>
      </c>
      <c r="AI137" s="147"/>
      <c r="AJ137" s="147"/>
      <c r="AK137" s="147"/>
      <c r="AL137" s="147"/>
      <c r="AM137" s="147"/>
      <c r="AN137" s="147"/>
      <c r="AO137" s="147"/>
      <c r="AP137" s="147"/>
      <c r="AQ137" s="147"/>
      <c r="AR137" s="147"/>
      <c r="AS137" s="147"/>
      <c r="AT137" s="147"/>
      <c r="AU137" s="147"/>
      <c r="AV137" s="147"/>
      <c r="AW137" s="147"/>
      <c r="AX137" s="147"/>
      <c r="AY137" s="147"/>
      <c r="AZ137" s="147"/>
      <c r="BA137" s="147"/>
      <c r="BB137" s="147"/>
      <c r="BC137" s="147"/>
      <c r="BD137" s="147"/>
      <c r="BE137" s="147"/>
      <c r="BF137" s="147"/>
      <c r="BG137" s="147"/>
      <c r="BH137" s="147"/>
    </row>
    <row r="138" spans="1:60" ht="22.5" outlineLevel="1" x14ac:dyDescent="0.2">
      <c r="A138" s="168">
        <v>36</v>
      </c>
      <c r="B138" s="169" t="s">
        <v>685</v>
      </c>
      <c r="C138" s="178" t="s">
        <v>686</v>
      </c>
      <c r="D138" s="170" t="s">
        <v>152</v>
      </c>
      <c r="E138" s="171">
        <v>7</v>
      </c>
      <c r="F138" s="172"/>
      <c r="G138" s="173">
        <f>ROUND(E138*F138,2)</f>
        <v>0</v>
      </c>
      <c r="H138" s="172"/>
      <c r="I138" s="173">
        <f>ROUND(E138*H138,2)</f>
        <v>0</v>
      </c>
      <c r="J138" s="172"/>
      <c r="K138" s="173">
        <f>ROUND(E138*J138,2)</f>
        <v>0</v>
      </c>
      <c r="L138" s="173">
        <v>21</v>
      </c>
      <c r="M138" s="173">
        <f>G138*(1+L138/100)</f>
        <v>0</v>
      </c>
      <c r="N138" s="173">
        <v>1.2959999999999999E-2</v>
      </c>
      <c r="O138" s="173">
        <f>ROUND(E138*N138,2)</f>
        <v>0.09</v>
      </c>
      <c r="P138" s="173">
        <v>0</v>
      </c>
      <c r="Q138" s="173">
        <f>ROUND(E138*P138,2)</f>
        <v>0</v>
      </c>
      <c r="R138" s="173" t="s">
        <v>190</v>
      </c>
      <c r="S138" s="173" t="s">
        <v>154</v>
      </c>
      <c r="T138" s="174" t="s">
        <v>155</v>
      </c>
      <c r="U138" s="156">
        <v>0.9</v>
      </c>
      <c r="V138" s="156">
        <f>ROUND(E138*U138,2)</f>
        <v>6.3</v>
      </c>
      <c r="W138" s="156"/>
      <c r="X138" s="156" t="s">
        <v>156</v>
      </c>
      <c r="Y138" s="147"/>
      <c r="Z138" s="147"/>
      <c r="AA138" s="147"/>
      <c r="AB138" s="147"/>
      <c r="AC138" s="147"/>
      <c r="AD138" s="147"/>
      <c r="AE138" s="147"/>
      <c r="AF138" s="147"/>
      <c r="AG138" s="147" t="s">
        <v>157</v>
      </c>
      <c r="AH138" s="147"/>
      <c r="AI138" s="147"/>
      <c r="AJ138" s="147"/>
      <c r="AK138" s="147"/>
      <c r="AL138" s="147"/>
      <c r="AM138" s="147"/>
      <c r="AN138" s="147"/>
      <c r="AO138" s="147"/>
      <c r="AP138" s="147"/>
      <c r="AQ138" s="147"/>
      <c r="AR138" s="147"/>
      <c r="AS138" s="147"/>
      <c r="AT138" s="147"/>
      <c r="AU138" s="147"/>
      <c r="AV138" s="147"/>
      <c r="AW138" s="147"/>
      <c r="AX138" s="147"/>
      <c r="AY138" s="147"/>
      <c r="AZ138" s="147"/>
      <c r="BA138" s="147"/>
      <c r="BB138" s="147"/>
      <c r="BC138" s="147"/>
      <c r="BD138" s="147"/>
      <c r="BE138" s="147"/>
      <c r="BF138" s="147"/>
      <c r="BG138" s="147"/>
      <c r="BH138" s="147"/>
    </row>
    <row r="139" spans="1:60" outlineLevel="1" x14ac:dyDescent="0.2">
      <c r="A139" s="154"/>
      <c r="B139" s="155"/>
      <c r="C139" s="179" t="s">
        <v>687</v>
      </c>
      <c r="D139" s="157"/>
      <c r="E139" s="158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  <c r="R139" s="156"/>
      <c r="S139" s="156"/>
      <c r="T139" s="156"/>
      <c r="U139" s="156"/>
      <c r="V139" s="156"/>
      <c r="W139" s="156"/>
      <c r="X139" s="156"/>
      <c r="Y139" s="147"/>
      <c r="Z139" s="147"/>
      <c r="AA139" s="147"/>
      <c r="AB139" s="147"/>
      <c r="AC139" s="147"/>
      <c r="AD139" s="147"/>
      <c r="AE139" s="147"/>
      <c r="AF139" s="147"/>
      <c r="AG139" s="147" t="s">
        <v>159</v>
      </c>
      <c r="AH139" s="147">
        <v>0</v>
      </c>
      <c r="AI139" s="147"/>
      <c r="AJ139" s="147"/>
      <c r="AK139" s="147"/>
      <c r="AL139" s="147"/>
      <c r="AM139" s="147"/>
      <c r="AN139" s="147"/>
      <c r="AO139" s="147"/>
      <c r="AP139" s="147"/>
      <c r="AQ139" s="147"/>
      <c r="AR139" s="147"/>
      <c r="AS139" s="147"/>
      <c r="AT139" s="147"/>
      <c r="AU139" s="147"/>
      <c r="AV139" s="147"/>
      <c r="AW139" s="147"/>
      <c r="AX139" s="147"/>
      <c r="AY139" s="147"/>
      <c r="AZ139" s="147"/>
      <c r="BA139" s="147"/>
      <c r="BB139" s="147"/>
      <c r="BC139" s="147"/>
      <c r="BD139" s="147"/>
      <c r="BE139" s="147"/>
      <c r="BF139" s="147"/>
      <c r="BG139" s="147"/>
      <c r="BH139" s="147"/>
    </row>
    <row r="140" spans="1:60" outlineLevel="1" x14ac:dyDescent="0.2">
      <c r="A140" s="154"/>
      <c r="B140" s="155"/>
      <c r="C140" s="179" t="s">
        <v>688</v>
      </c>
      <c r="D140" s="157"/>
      <c r="E140" s="158">
        <v>2.6</v>
      </c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  <c r="Q140" s="156"/>
      <c r="R140" s="156"/>
      <c r="S140" s="156"/>
      <c r="T140" s="156"/>
      <c r="U140" s="156"/>
      <c r="V140" s="156"/>
      <c r="W140" s="156"/>
      <c r="X140" s="156"/>
      <c r="Y140" s="147"/>
      <c r="Z140" s="147"/>
      <c r="AA140" s="147"/>
      <c r="AB140" s="147"/>
      <c r="AC140" s="147"/>
      <c r="AD140" s="147"/>
      <c r="AE140" s="147"/>
      <c r="AF140" s="147"/>
      <c r="AG140" s="147" t="s">
        <v>159</v>
      </c>
      <c r="AH140" s="147">
        <v>0</v>
      </c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7"/>
      <c r="AS140" s="147"/>
      <c r="AT140" s="147"/>
      <c r="AU140" s="147"/>
      <c r="AV140" s="147"/>
      <c r="AW140" s="147"/>
      <c r="AX140" s="147"/>
      <c r="AY140" s="147"/>
      <c r="AZ140" s="147"/>
      <c r="BA140" s="147"/>
      <c r="BB140" s="147"/>
      <c r="BC140" s="147"/>
      <c r="BD140" s="147"/>
      <c r="BE140" s="147"/>
      <c r="BF140" s="147"/>
      <c r="BG140" s="147"/>
      <c r="BH140" s="147"/>
    </row>
    <row r="141" spans="1:60" outlineLevel="1" x14ac:dyDescent="0.2">
      <c r="A141" s="154"/>
      <c r="B141" s="155"/>
      <c r="C141" s="179" t="s">
        <v>689</v>
      </c>
      <c r="D141" s="157"/>
      <c r="E141" s="158">
        <v>4.4000000000000004</v>
      </c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  <c r="Q141" s="156"/>
      <c r="R141" s="156"/>
      <c r="S141" s="156"/>
      <c r="T141" s="156"/>
      <c r="U141" s="156"/>
      <c r="V141" s="156"/>
      <c r="W141" s="156"/>
      <c r="X141" s="156"/>
      <c r="Y141" s="147"/>
      <c r="Z141" s="147"/>
      <c r="AA141" s="147"/>
      <c r="AB141" s="147"/>
      <c r="AC141" s="147"/>
      <c r="AD141" s="147"/>
      <c r="AE141" s="147"/>
      <c r="AF141" s="147"/>
      <c r="AG141" s="147" t="s">
        <v>159</v>
      </c>
      <c r="AH141" s="147">
        <v>0</v>
      </c>
      <c r="AI141" s="147"/>
      <c r="AJ141" s="147"/>
      <c r="AK141" s="147"/>
      <c r="AL141" s="147"/>
      <c r="AM141" s="147"/>
      <c r="AN141" s="147"/>
      <c r="AO141" s="147"/>
      <c r="AP141" s="147"/>
      <c r="AQ141" s="147"/>
      <c r="AR141" s="147"/>
      <c r="AS141" s="147"/>
      <c r="AT141" s="147"/>
      <c r="AU141" s="147"/>
      <c r="AV141" s="147"/>
      <c r="AW141" s="147"/>
      <c r="AX141" s="147"/>
      <c r="AY141" s="147"/>
      <c r="AZ141" s="147"/>
      <c r="BA141" s="147"/>
      <c r="BB141" s="147"/>
      <c r="BC141" s="147"/>
      <c r="BD141" s="147"/>
      <c r="BE141" s="147"/>
      <c r="BF141" s="147"/>
      <c r="BG141" s="147"/>
      <c r="BH141" s="147"/>
    </row>
    <row r="142" spans="1:60" outlineLevel="1" x14ac:dyDescent="0.2">
      <c r="A142" s="184">
        <v>37</v>
      </c>
      <c r="B142" s="185" t="s">
        <v>690</v>
      </c>
      <c r="C142" s="191" t="s">
        <v>691</v>
      </c>
      <c r="D142" s="186" t="s">
        <v>434</v>
      </c>
      <c r="E142" s="187">
        <v>13</v>
      </c>
      <c r="F142" s="188"/>
      <c r="G142" s="189">
        <f>ROUND(E142*F142,2)</f>
        <v>0</v>
      </c>
      <c r="H142" s="188"/>
      <c r="I142" s="189">
        <f>ROUND(E142*H142,2)</f>
        <v>0</v>
      </c>
      <c r="J142" s="188"/>
      <c r="K142" s="189">
        <f>ROUND(E142*J142,2)</f>
        <v>0</v>
      </c>
      <c r="L142" s="189">
        <v>21</v>
      </c>
      <c r="M142" s="189">
        <f>G142*(1+L142/100)</f>
        <v>0</v>
      </c>
      <c r="N142" s="189">
        <v>7.0200000000000002E-3</v>
      </c>
      <c r="O142" s="189">
        <f>ROUND(E142*N142,2)</f>
        <v>0.09</v>
      </c>
      <c r="P142" s="189">
        <v>0</v>
      </c>
      <c r="Q142" s="189">
        <f>ROUND(E142*P142,2)</f>
        <v>0</v>
      </c>
      <c r="R142" s="189" t="s">
        <v>190</v>
      </c>
      <c r="S142" s="189" t="s">
        <v>154</v>
      </c>
      <c r="T142" s="190" t="s">
        <v>155</v>
      </c>
      <c r="U142" s="156">
        <v>1.694</v>
      </c>
      <c r="V142" s="156">
        <f>ROUND(E142*U142,2)</f>
        <v>22.02</v>
      </c>
      <c r="W142" s="156"/>
      <c r="X142" s="156" t="s">
        <v>156</v>
      </c>
      <c r="Y142" s="147"/>
      <c r="Z142" s="147"/>
      <c r="AA142" s="147"/>
      <c r="AB142" s="147"/>
      <c r="AC142" s="147"/>
      <c r="AD142" s="147"/>
      <c r="AE142" s="147"/>
      <c r="AF142" s="147"/>
      <c r="AG142" s="147" t="s">
        <v>157</v>
      </c>
      <c r="AH142" s="147"/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7"/>
      <c r="AT142" s="147"/>
      <c r="AU142" s="147"/>
      <c r="AV142" s="147"/>
      <c r="AW142" s="147"/>
      <c r="AX142" s="147"/>
      <c r="AY142" s="147"/>
      <c r="AZ142" s="147"/>
      <c r="BA142" s="147"/>
      <c r="BB142" s="147"/>
      <c r="BC142" s="147"/>
      <c r="BD142" s="147"/>
      <c r="BE142" s="147"/>
      <c r="BF142" s="147"/>
      <c r="BG142" s="147"/>
      <c r="BH142" s="147"/>
    </row>
    <row r="143" spans="1:60" outlineLevel="1" x14ac:dyDescent="0.2">
      <c r="A143" s="168">
        <v>38</v>
      </c>
      <c r="B143" s="169" t="s">
        <v>692</v>
      </c>
      <c r="C143" s="178" t="s">
        <v>693</v>
      </c>
      <c r="D143" s="170" t="s">
        <v>182</v>
      </c>
      <c r="E143" s="171">
        <v>0.6</v>
      </c>
      <c r="F143" s="172"/>
      <c r="G143" s="173">
        <f>ROUND(E143*F143,2)</f>
        <v>0</v>
      </c>
      <c r="H143" s="172"/>
      <c r="I143" s="173">
        <f>ROUND(E143*H143,2)</f>
        <v>0</v>
      </c>
      <c r="J143" s="172"/>
      <c r="K143" s="173">
        <f>ROUND(E143*J143,2)</f>
        <v>0</v>
      </c>
      <c r="L143" s="173">
        <v>21</v>
      </c>
      <c r="M143" s="173">
        <f>G143*(1+L143/100)</f>
        <v>0</v>
      </c>
      <c r="N143" s="173">
        <v>2.5249999999999999</v>
      </c>
      <c r="O143" s="173">
        <f>ROUND(E143*N143,2)</f>
        <v>1.52</v>
      </c>
      <c r="P143" s="173">
        <v>0</v>
      </c>
      <c r="Q143" s="173">
        <f>ROUND(E143*P143,2)</f>
        <v>0</v>
      </c>
      <c r="R143" s="173" t="s">
        <v>190</v>
      </c>
      <c r="S143" s="173" t="s">
        <v>154</v>
      </c>
      <c r="T143" s="174" t="s">
        <v>155</v>
      </c>
      <c r="U143" s="156">
        <v>1.3029999999999999</v>
      </c>
      <c r="V143" s="156">
        <f>ROUND(E143*U143,2)</f>
        <v>0.78</v>
      </c>
      <c r="W143" s="156"/>
      <c r="X143" s="156" t="s">
        <v>156</v>
      </c>
      <c r="Y143" s="147"/>
      <c r="Z143" s="147"/>
      <c r="AA143" s="147"/>
      <c r="AB143" s="147"/>
      <c r="AC143" s="147"/>
      <c r="AD143" s="147"/>
      <c r="AE143" s="147"/>
      <c r="AF143" s="147"/>
      <c r="AG143" s="147" t="s">
        <v>157</v>
      </c>
      <c r="AH143" s="147"/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7"/>
      <c r="AV143" s="147"/>
      <c r="AW143" s="147"/>
      <c r="AX143" s="147"/>
      <c r="AY143" s="147"/>
      <c r="AZ143" s="147"/>
      <c r="BA143" s="147"/>
      <c r="BB143" s="147"/>
      <c r="BC143" s="147"/>
      <c r="BD143" s="147"/>
      <c r="BE143" s="147"/>
      <c r="BF143" s="147"/>
      <c r="BG143" s="147"/>
      <c r="BH143" s="147"/>
    </row>
    <row r="144" spans="1:60" outlineLevel="1" x14ac:dyDescent="0.2">
      <c r="A144" s="154"/>
      <c r="B144" s="155"/>
      <c r="C144" s="253" t="s">
        <v>499</v>
      </c>
      <c r="D144" s="254"/>
      <c r="E144" s="254"/>
      <c r="F144" s="254"/>
      <c r="G144" s="254"/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  <c r="R144" s="156"/>
      <c r="S144" s="156"/>
      <c r="T144" s="156"/>
      <c r="U144" s="156"/>
      <c r="V144" s="156"/>
      <c r="W144" s="156"/>
      <c r="X144" s="156"/>
      <c r="Y144" s="147"/>
      <c r="Z144" s="147"/>
      <c r="AA144" s="147"/>
      <c r="AB144" s="147"/>
      <c r="AC144" s="147"/>
      <c r="AD144" s="147"/>
      <c r="AE144" s="147"/>
      <c r="AF144" s="147"/>
      <c r="AG144" s="147" t="s">
        <v>175</v>
      </c>
      <c r="AH144" s="147"/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7"/>
      <c r="AS144" s="147"/>
      <c r="AT144" s="147"/>
      <c r="AU144" s="147"/>
      <c r="AV144" s="147"/>
      <c r="AW144" s="147"/>
      <c r="AX144" s="147"/>
      <c r="AY144" s="147"/>
      <c r="AZ144" s="147"/>
      <c r="BA144" s="147"/>
      <c r="BB144" s="147"/>
      <c r="BC144" s="147"/>
      <c r="BD144" s="147"/>
      <c r="BE144" s="147"/>
      <c r="BF144" s="147"/>
      <c r="BG144" s="147"/>
      <c r="BH144" s="147"/>
    </row>
    <row r="145" spans="1:60" outlineLevel="1" x14ac:dyDescent="0.2">
      <c r="A145" s="154"/>
      <c r="B145" s="155"/>
      <c r="C145" s="179" t="s">
        <v>694</v>
      </c>
      <c r="D145" s="157"/>
      <c r="E145" s="158">
        <v>0.5</v>
      </c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  <c r="Q145" s="156"/>
      <c r="R145" s="156"/>
      <c r="S145" s="156"/>
      <c r="T145" s="156"/>
      <c r="U145" s="156"/>
      <c r="V145" s="156"/>
      <c r="W145" s="156"/>
      <c r="X145" s="156"/>
      <c r="Y145" s="147"/>
      <c r="Z145" s="147"/>
      <c r="AA145" s="147"/>
      <c r="AB145" s="147"/>
      <c r="AC145" s="147"/>
      <c r="AD145" s="147"/>
      <c r="AE145" s="147"/>
      <c r="AF145" s="147"/>
      <c r="AG145" s="147" t="s">
        <v>159</v>
      </c>
      <c r="AH145" s="147">
        <v>0</v>
      </c>
      <c r="AI145" s="147"/>
      <c r="AJ145" s="147"/>
      <c r="AK145" s="147"/>
      <c r="AL145" s="147"/>
      <c r="AM145" s="147"/>
      <c r="AN145" s="147"/>
      <c r="AO145" s="147"/>
      <c r="AP145" s="147"/>
      <c r="AQ145" s="147"/>
      <c r="AR145" s="147"/>
      <c r="AS145" s="147"/>
      <c r="AT145" s="147"/>
      <c r="AU145" s="147"/>
      <c r="AV145" s="147"/>
      <c r="AW145" s="147"/>
      <c r="AX145" s="147"/>
      <c r="AY145" s="147"/>
      <c r="AZ145" s="147"/>
      <c r="BA145" s="147"/>
      <c r="BB145" s="147"/>
      <c r="BC145" s="147"/>
      <c r="BD145" s="147"/>
      <c r="BE145" s="147"/>
      <c r="BF145" s="147"/>
      <c r="BG145" s="147"/>
      <c r="BH145" s="147"/>
    </row>
    <row r="146" spans="1:60" outlineLevel="1" x14ac:dyDescent="0.2">
      <c r="A146" s="154"/>
      <c r="B146" s="155"/>
      <c r="C146" s="179" t="s">
        <v>695</v>
      </c>
      <c r="D146" s="157"/>
      <c r="E146" s="158">
        <v>0.1</v>
      </c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  <c r="T146" s="156"/>
      <c r="U146" s="156"/>
      <c r="V146" s="156"/>
      <c r="W146" s="156"/>
      <c r="X146" s="156"/>
      <c r="Y146" s="147"/>
      <c r="Z146" s="147"/>
      <c r="AA146" s="147"/>
      <c r="AB146" s="147"/>
      <c r="AC146" s="147"/>
      <c r="AD146" s="147"/>
      <c r="AE146" s="147"/>
      <c r="AF146" s="147"/>
      <c r="AG146" s="147" t="s">
        <v>159</v>
      </c>
      <c r="AH146" s="147">
        <v>0</v>
      </c>
      <c r="AI146" s="147"/>
      <c r="AJ146" s="147"/>
      <c r="AK146" s="147"/>
      <c r="AL146" s="147"/>
      <c r="AM146" s="147"/>
      <c r="AN146" s="147"/>
      <c r="AO146" s="147"/>
      <c r="AP146" s="147"/>
      <c r="AQ146" s="147"/>
      <c r="AR146" s="147"/>
      <c r="AS146" s="147"/>
      <c r="AT146" s="147"/>
      <c r="AU146" s="147"/>
      <c r="AV146" s="147"/>
      <c r="AW146" s="147"/>
      <c r="AX146" s="147"/>
      <c r="AY146" s="147"/>
      <c r="AZ146" s="147"/>
      <c r="BA146" s="147"/>
      <c r="BB146" s="147"/>
      <c r="BC146" s="147"/>
      <c r="BD146" s="147"/>
      <c r="BE146" s="147"/>
      <c r="BF146" s="147"/>
      <c r="BG146" s="147"/>
      <c r="BH146" s="147"/>
    </row>
    <row r="147" spans="1:60" ht="22.5" outlineLevel="1" x14ac:dyDescent="0.2">
      <c r="A147" s="184">
        <v>39</v>
      </c>
      <c r="B147" s="185" t="s">
        <v>696</v>
      </c>
      <c r="C147" s="191" t="s">
        <v>697</v>
      </c>
      <c r="D147" s="186" t="s">
        <v>698</v>
      </c>
      <c r="E147" s="187">
        <v>1</v>
      </c>
      <c r="F147" s="188"/>
      <c r="G147" s="189">
        <f>ROUND(E147*F147,2)</f>
        <v>0</v>
      </c>
      <c r="H147" s="188"/>
      <c r="I147" s="189">
        <f>ROUND(E147*H147,2)</f>
        <v>0</v>
      </c>
      <c r="J147" s="188"/>
      <c r="K147" s="189">
        <f>ROUND(E147*J147,2)</f>
        <v>0</v>
      </c>
      <c r="L147" s="189">
        <v>21</v>
      </c>
      <c r="M147" s="189">
        <f>G147*(1+L147/100)</f>
        <v>0</v>
      </c>
      <c r="N147" s="189">
        <v>0</v>
      </c>
      <c r="O147" s="189">
        <f>ROUND(E147*N147,2)</f>
        <v>0</v>
      </c>
      <c r="P147" s="189">
        <v>0</v>
      </c>
      <c r="Q147" s="189">
        <f>ROUND(E147*P147,2)</f>
        <v>0</v>
      </c>
      <c r="R147" s="189"/>
      <c r="S147" s="189" t="s">
        <v>248</v>
      </c>
      <c r="T147" s="190" t="s">
        <v>249</v>
      </c>
      <c r="U147" s="156">
        <v>0</v>
      </c>
      <c r="V147" s="156">
        <f>ROUND(E147*U147,2)</f>
        <v>0</v>
      </c>
      <c r="W147" s="156"/>
      <c r="X147" s="156" t="s">
        <v>156</v>
      </c>
      <c r="Y147" s="147"/>
      <c r="Z147" s="147"/>
      <c r="AA147" s="147"/>
      <c r="AB147" s="147"/>
      <c r="AC147" s="147"/>
      <c r="AD147" s="147"/>
      <c r="AE147" s="147"/>
      <c r="AF147" s="147"/>
      <c r="AG147" s="147" t="s">
        <v>157</v>
      </c>
      <c r="AH147" s="147"/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147"/>
      <c r="AT147" s="147"/>
      <c r="AU147" s="147"/>
      <c r="AV147" s="147"/>
      <c r="AW147" s="147"/>
      <c r="AX147" s="147"/>
      <c r="AY147" s="147"/>
      <c r="AZ147" s="147"/>
      <c r="BA147" s="147"/>
      <c r="BB147" s="147"/>
      <c r="BC147" s="147"/>
      <c r="BD147" s="147"/>
      <c r="BE147" s="147"/>
      <c r="BF147" s="147"/>
      <c r="BG147" s="147"/>
      <c r="BH147" s="147"/>
    </row>
    <row r="148" spans="1:60" outlineLevel="1" x14ac:dyDescent="0.2">
      <c r="A148" s="184">
        <v>40</v>
      </c>
      <c r="B148" s="185" t="s">
        <v>699</v>
      </c>
      <c r="C148" s="191" t="s">
        <v>700</v>
      </c>
      <c r="D148" s="186" t="s">
        <v>701</v>
      </c>
      <c r="E148" s="187">
        <v>1</v>
      </c>
      <c r="F148" s="188"/>
      <c r="G148" s="189">
        <f>ROUND(E148*F148,2)</f>
        <v>0</v>
      </c>
      <c r="H148" s="188"/>
      <c r="I148" s="189">
        <f>ROUND(E148*H148,2)</f>
        <v>0</v>
      </c>
      <c r="J148" s="188"/>
      <c r="K148" s="189">
        <f>ROUND(E148*J148,2)</f>
        <v>0</v>
      </c>
      <c r="L148" s="189">
        <v>21</v>
      </c>
      <c r="M148" s="189">
        <f>G148*(1+L148/100)</f>
        <v>0</v>
      </c>
      <c r="N148" s="189">
        <v>0</v>
      </c>
      <c r="O148" s="189">
        <f>ROUND(E148*N148,2)</f>
        <v>0</v>
      </c>
      <c r="P148" s="189">
        <v>0</v>
      </c>
      <c r="Q148" s="189">
        <f>ROUND(E148*P148,2)</f>
        <v>0</v>
      </c>
      <c r="R148" s="189"/>
      <c r="S148" s="189" t="s">
        <v>248</v>
      </c>
      <c r="T148" s="190" t="s">
        <v>249</v>
      </c>
      <c r="U148" s="156">
        <v>0</v>
      </c>
      <c r="V148" s="156">
        <f>ROUND(E148*U148,2)</f>
        <v>0</v>
      </c>
      <c r="W148" s="156"/>
      <c r="X148" s="156" t="s">
        <v>156</v>
      </c>
      <c r="Y148" s="147"/>
      <c r="Z148" s="147"/>
      <c r="AA148" s="147"/>
      <c r="AB148" s="147"/>
      <c r="AC148" s="147"/>
      <c r="AD148" s="147"/>
      <c r="AE148" s="147"/>
      <c r="AF148" s="147"/>
      <c r="AG148" s="147" t="s">
        <v>157</v>
      </c>
      <c r="AH148" s="147"/>
      <c r="AI148" s="147"/>
      <c r="AJ148" s="147"/>
      <c r="AK148" s="147"/>
      <c r="AL148" s="147"/>
      <c r="AM148" s="147"/>
      <c r="AN148" s="147"/>
      <c r="AO148" s="147"/>
      <c r="AP148" s="147"/>
      <c r="AQ148" s="147"/>
      <c r="AR148" s="147"/>
      <c r="AS148" s="147"/>
      <c r="AT148" s="147"/>
      <c r="AU148" s="147"/>
      <c r="AV148" s="147"/>
      <c r="AW148" s="147"/>
      <c r="AX148" s="147"/>
      <c r="AY148" s="147"/>
      <c r="AZ148" s="147"/>
      <c r="BA148" s="147"/>
      <c r="BB148" s="147"/>
      <c r="BC148" s="147"/>
      <c r="BD148" s="147"/>
      <c r="BE148" s="147"/>
      <c r="BF148" s="147"/>
      <c r="BG148" s="147"/>
      <c r="BH148" s="147"/>
    </row>
    <row r="149" spans="1:60" outlineLevel="1" x14ac:dyDescent="0.2">
      <c r="A149" s="184">
        <v>41</v>
      </c>
      <c r="B149" s="185" t="s">
        <v>702</v>
      </c>
      <c r="C149" s="191" t="s">
        <v>703</v>
      </c>
      <c r="D149" s="186" t="s">
        <v>704</v>
      </c>
      <c r="E149" s="187">
        <v>9</v>
      </c>
      <c r="F149" s="188"/>
      <c r="G149" s="189">
        <f>ROUND(E149*F149,2)</f>
        <v>0</v>
      </c>
      <c r="H149" s="188"/>
      <c r="I149" s="189">
        <f>ROUND(E149*H149,2)</f>
        <v>0</v>
      </c>
      <c r="J149" s="188"/>
      <c r="K149" s="189">
        <f>ROUND(E149*J149,2)</f>
        <v>0</v>
      </c>
      <c r="L149" s="189">
        <v>21</v>
      </c>
      <c r="M149" s="189">
        <f>G149*(1+L149/100)</f>
        <v>0</v>
      </c>
      <c r="N149" s="189">
        <v>0</v>
      </c>
      <c r="O149" s="189">
        <f>ROUND(E149*N149,2)</f>
        <v>0</v>
      </c>
      <c r="P149" s="189">
        <v>0</v>
      </c>
      <c r="Q149" s="189">
        <f>ROUND(E149*P149,2)</f>
        <v>0</v>
      </c>
      <c r="R149" s="189"/>
      <c r="S149" s="189" t="s">
        <v>248</v>
      </c>
      <c r="T149" s="190" t="s">
        <v>249</v>
      </c>
      <c r="U149" s="156">
        <v>0</v>
      </c>
      <c r="V149" s="156">
        <f>ROUND(E149*U149,2)</f>
        <v>0</v>
      </c>
      <c r="W149" s="156"/>
      <c r="X149" s="156" t="s">
        <v>156</v>
      </c>
      <c r="Y149" s="147"/>
      <c r="Z149" s="147"/>
      <c r="AA149" s="147"/>
      <c r="AB149" s="147"/>
      <c r="AC149" s="147"/>
      <c r="AD149" s="147"/>
      <c r="AE149" s="147"/>
      <c r="AF149" s="147"/>
      <c r="AG149" s="147" t="s">
        <v>157</v>
      </c>
      <c r="AH149" s="147"/>
      <c r="AI149" s="147"/>
      <c r="AJ149" s="147"/>
      <c r="AK149" s="147"/>
      <c r="AL149" s="147"/>
      <c r="AM149" s="147"/>
      <c r="AN149" s="147"/>
      <c r="AO149" s="147"/>
      <c r="AP149" s="147"/>
      <c r="AQ149" s="147"/>
      <c r="AR149" s="147"/>
      <c r="AS149" s="147"/>
      <c r="AT149" s="147"/>
      <c r="AU149" s="147"/>
      <c r="AV149" s="147"/>
      <c r="AW149" s="147"/>
      <c r="AX149" s="147"/>
      <c r="AY149" s="147"/>
      <c r="AZ149" s="147"/>
      <c r="BA149" s="147"/>
      <c r="BB149" s="147"/>
      <c r="BC149" s="147"/>
      <c r="BD149" s="147"/>
      <c r="BE149" s="147"/>
      <c r="BF149" s="147"/>
      <c r="BG149" s="147"/>
      <c r="BH149" s="147"/>
    </row>
    <row r="150" spans="1:60" outlineLevel="1" x14ac:dyDescent="0.2">
      <c r="A150" s="184">
        <v>42</v>
      </c>
      <c r="B150" s="185" t="s">
        <v>705</v>
      </c>
      <c r="C150" s="191" t="s">
        <v>706</v>
      </c>
      <c r="D150" s="186" t="s">
        <v>707</v>
      </c>
      <c r="E150" s="187">
        <v>0.3</v>
      </c>
      <c r="F150" s="188"/>
      <c r="G150" s="189">
        <f>ROUND(E150*F150,2)</f>
        <v>0</v>
      </c>
      <c r="H150" s="188"/>
      <c r="I150" s="189">
        <f>ROUND(E150*H150,2)</f>
        <v>0</v>
      </c>
      <c r="J150" s="188"/>
      <c r="K150" s="189">
        <f>ROUND(E150*J150,2)</f>
        <v>0</v>
      </c>
      <c r="L150" s="189">
        <v>21</v>
      </c>
      <c r="M150" s="189">
        <f>G150*(1+L150/100)</f>
        <v>0</v>
      </c>
      <c r="N150" s="189">
        <v>0</v>
      </c>
      <c r="O150" s="189">
        <f>ROUND(E150*N150,2)</f>
        <v>0</v>
      </c>
      <c r="P150" s="189">
        <v>0</v>
      </c>
      <c r="Q150" s="189">
        <f>ROUND(E150*P150,2)</f>
        <v>0</v>
      </c>
      <c r="R150" s="189"/>
      <c r="S150" s="189" t="s">
        <v>248</v>
      </c>
      <c r="T150" s="190" t="s">
        <v>249</v>
      </c>
      <c r="U150" s="156">
        <v>0</v>
      </c>
      <c r="V150" s="156">
        <f>ROUND(E150*U150,2)</f>
        <v>0</v>
      </c>
      <c r="W150" s="156"/>
      <c r="X150" s="156" t="s">
        <v>156</v>
      </c>
      <c r="Y150" s="147"/>
      <c r="Z150" s="147"/>
      <c r="AA150" s="147"/>
      <c r="AB150" s="147"/>
      <c r="AC150" s="147"/>
      <c r="AD150" s="147"/>
      <c r="AE150" s="147"/>
      <c r="AF150" s="147"/>
      <c r="AG150" s="147" t="s">
        <v>157</v>
      </c>
      <c r="AH150" s="147"/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  <c r="BB150" s="147"/>
      <c r="BC150" s="147"/>
      <c r="BD150" s="147"/>
      <c r="BE150" s="147"/>
      <c r="BF150" s="147"/>
      <c r="BG150" s="147"/>
      <c r="BH150" s="147"/>
    </row>
    <row r="151" spans="1:60" ht="33.75" outlineLevel="1" x14ac:dyDescent="0.2">
      <c r="A151" s="168">
        <v>43</v>
      </c>
      <c r="B151" s="169" t="s">
        <v>708</v>
      </c>
      <c r="C151" s="178" t="s">
        <v>709</v>
      </c>
      <c r="D151" s="170" t="s">
        <v>182</v>
      </c>
      <c r="E151" s="171">
        <v>0.31</v>
      </c>
      <c r="F151" s="172"/>
      <c r="G151" s="173">
        <f>ROUND(E151*F151,2)</f>
        <v>0</v>
      </c>
      <c r="H151" s="172"/>
      <c r="I151" s="173">
        <f>ROUND(E151*H151,2)</f>
        <v>0</v>
      </c>
      <c r="J151" s="172"/>
      <c r="K151" s="173">
        <f>ROUND(E151*J151,2)</f>
        <v>0</v>
      </c>
      <c r="L151" s="173">
        <v>21</v>
      </c>
      <c r="M151" s="173">
        <f>G151*(1+L151/100)</f>
        <v>0</v>
      </c>
      <c r="N151" s="173">
        <v>2.5499999999999998</v>
      </c>
      <c r="O151" s="173">
        <f>ROUND(E151*N151,2)</f>
        <v>0.79</v>
      </c>
      <c r="P151" s="173">
        <v>0</v>
      </c>
      <c r="Q151" s="173">
        <f>ROUND(E151*P151,2)</f>
        <v>0</v>
      </c>
      <c r="R151" s="173" t="s">
        <v>190</v>
      </c>
      <c r="S151" s="173" t="s">
        <v>154</v>
      </c>
      <c r="T151" s="174" t="s">
        <v>155</v>
      </c>
      <c r="U151" s="156">
        <v>2.919</v>
      </c>
      <c r="V151" s="156">
        <f>ROUND(E151*U151,2)</f>
        <v>0.9</v>
      </c>
      <c r="W151" s="156"/>
      <c r="X151" s="156" t="s">
        <v>156</v>
      </c>
      <c r="Y151" s="147"/>
      <c r="Z151" s="147"/>
      <c r="AA151" s="147"/>
      <c r="AB151" s="147"/>
      <c r="AC151" s="147"/>
      <c r="AD151" s="147"/>
      <c r="AE151" s="147"/>
      <c r="AF151" s="147"/>
      <c r="AG151" s="147" t="s">
        <v>157</v>
      </c>
      <c r="AH151" s="147"/>
      <c r="AI151" s="147"/>
      <c r="AJ151" s="147"/>
      <c r="AK151" s="147"/>
      <c r="AL151" s="147"/>
      <c r="AM151" s="147"/>
      <c r="AN151" s="147"/>
      <c r="AO151" s="147"/>
      <c r="AP151" s="147"/>
      <c r="AQ151" s="147"/>
      <c r="AR151" s="147"/>
      <c r="AS151" s="147"/>
      <c r="AT151" s="147"/>
      <c r="AU151" s="147"/>
      <c r="AV151" s="147"/>
      <c r="AW151" s="147"/>
      <c r="AX151" s="147"/>
      <c r="AY151" s="147"/>
      <c r="AZ151" s="147"/>
      <c r="BA151" s="147"/>
      <c r="BB151" s="147"/>
      <c r="BC151" s="147"/>
      <c r="BD151" s="147"/>
      <c r="BE151" s="147"/>
      <c r="BF151" s="147"/>
      <c r="BG151" s="147"/>
      <c r="BH151" s="147"/>
    </row>
    <row r="152" spans="1:60" outlineLevel="1" x14ac:dyDescent="0.2">
      <c r="A152" s="154"/>
      <c r="B152" s="155"/>
      <c r="C152" s="253" t="s">
        <v>641</v>
      </c>
      <c r="D152" s="254"/>
      <c r="E152" s="254"/>
      <c r="F152" s="254"/>
      <c r="G152" s="254"/>
      <c r="H152" s="156"/>
      <c r="I152" s="156"/>
      <c r="J152" s="156"/>
      <c r="K152" s="156"/>
      <c r="L152" s="156"/>
      <c r="M152" s="156"/>
      <c r="N152" s="156"/>
      <c r="O152" s="156"/>
      <c r="P152" s="156"/>
      <c r="Q152" s="156"/>
      <c r="R152" s="156"/>
      <c r="S152" s="156"/>
      <c r="T152" s="156"/>
      <c r="U152" s="156"/>
      <c r="V152" s="156"/>
      <c r="W152" s="156"/>
      <c r="X152" s="156"/>
      <c r="Y152" s="147"/>
      <c r="Z152" s="147"/>
      <c r="AA152" s="147"/>
      <c r="AB152" s="147"/>
      <c r="AC152" s="147"/>
      <c r="AD152" s="147"/>
      <c r="AE152" s="147"/>
      <c r="AF152" s="147"/>
      <c r="AG152" s="147" t="s">
        <v>175</v>
      </c>
      <c r="AH152" s="147"/>
      <c r="AI152" s="147"/>
      <c r="AJ152" s="147"/>
      <c r="AK152" s="147"/>
      <c r="AL152" s="147"/>
      <c r="AM152" s="147"/>
      <c r="AN152" s="147"/>
      <c r="AO152" s="147"/>
      <c r="AP152" s="147"/>
      <c r="AQ152" s="147"/>
      <c r="AR152" s="147"/>
      <c r="AS152" s="147"/>
      <c r="AT152" s="147"/>
      <c r="AU152" s="147"/>
      <c r="AV152" s="147"/>
      <c r="AW152" s="147"/>
      <c r="AX152" s="147"/>
      <c r="AY152" s="147"/>
      <c r="AZ152" s="147"/>
      <c r="BA152" s="147"/>
      <c r="BB152" s="147"/>
      <c r="BC152" s="147"/>
      <c r="BD152" s="147"/>
      <c r="BE152" s="147"/>
      <c r="BF152" s="147"/>
      <c r="BG152" s="147"/>
      <c r="BH152" s="147"/>
    </row>
    <row r="153" spans="1:60" outlineLevel="1" x14ac:dyDescent="0.2">
      <c r="A153" s="154"/>
      <c r="B153" s="155"/>
      <c r="C153" s="179" t="s">
        <v>710</v>
      </c>
      <c r="D153" s="157"/>
      <c r="E153" s="158">
        <v>0.31</v>
      </c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  <c r="P153" s="156"/>
      <c r="Q153" s="156"/>
      <c r="R153" s="156"/>
      <c r="S153" s="156"/>
      <c r="T153" s="156"/>
      <c r="U153" s="156"/>
      <c r="V153" s="156"/>
      <c r="W153" s="156"/>
      <c r="X153" s="156"/>
      <c r="Y153" s="147"/>
      <c r="Z153" s="147"/>
      <c r="AA153" s="147"/>
      <c r="AB153" s="147"/>
      <c r="AC153" s="147"/>
      <c r="AD153" s="147"/>
      <c r="AE153" s="147"/>
      <c r="AF153" s="147"/>
      <c r="AG153" s="147" t="s">
        <v>159</v>
      </c>
      <c r="AH153" s="147">
        <v>0</v>
      </c>
      <c r="AI153" s="147"/>
      <c r="AJ153" s="147"/>
      <c r="AK153" s="147"/>
      <c r="AL153" s="147"/>
      <c r="AM153" s="147"/>
      <c r="AN153" s="147"/>
      <c r="AO153" s="147"/>
      <c r="AP153" s="147"/>
      <c r="AQ153" s="147"/>
      <c r="AR153" s="147"/>
      <c r="AS153" s="147"/>
      <c r="AT153" s="147"/>
      <c r="AU153" s="147"/>
      <c r="AV153" s="147"/>
      <c r="AW153" s="147"/>
      <c r="AX153" s="147"/>
      <c r="AY153" s="147"/>
      <c r="AZ153" s="147"/>
      <c r="BA153" s="147"/>
      <c r="BB153" s="147"/>
      <c r="BC153" s="147"/>
      <c r="BD153" s="147"/>
      <c r="BE153" s="147"/>
      <c r="BF153" s="147"/>
      <c r="BG153" s="147"/>
      <c r="BH153" s="147"/>
    </row>
    <row r="154" spans="1:60" ht="33.75" outlineLevel="1" x14ac:dyDescent="0.2">
      <c r="A154" s="168">
        <v>44</v>
      </c>
      <c r="B154" s="169" t="s">
        <v>711</v>
      </c>
      <c r="C154" s="178" t="s">
        <v>712</v>
      </c>
      <c r="D154" s="170" t="s">
        <v>182</v>
      </c>
      <c r="E154" s="171">
        <v>0.5</v>
      </c>
      <c r="F154" s="172"/>
      <c r="G154" s="173">
        <f>ROUND(E154*F154,2)</f>
        <v>0</v>
      </c>
      <c r="H154" s="172"/>
      <c r="I154" s="173">
        <f>ROUND(E154*H154,2)</f>
        <v>0</v>
      </c>
      <c r="J154" s="172"/>
      <c r="K154" s="173">
        <f>ROUND(E154*J154,2)</f>
        <v>0</v>
      </c>
      <c r="L154" s="173">
        <v>21</v>
      </c>
      <c r="M154" s="173">
        <f>G154*(1+L154/100)</f>
        <v>0</v>
      </c>
      <c r="N154" s="173">
        <v>2.5510999999999999</v>
      </c>
      <c r="O154" s="173">
        <f>ROUND(E154*N154,2)</f>
        <v>1.28</v>
      </c>
      <c r="P154" s="173">
        <v>0</v>
      </c>
      <c r="Q154" s="173">
        <f>ROUND(E154*P154,2)</f>
        <v>0</v>
      </c>
      <c r="R154" s="173" t="s">
        <v>190</v>
      </c>
      <c r="S154" s="173" t="s">
        <v>154</v>
      </c>
      <c r="T154" s="174" t="s">
        <v>155</v>
      </c>
      <c r="U154" s="156">
        <v>2.5590000000000002</v>
      </c>
      <c r="V154" s="156">
        <f>ROUND(E154*U154,2)</f>
        <v>1.28</v>
      </c>
      <c r="W154" s="156"/>
      <c r="X154" s="156" t="s">
        <v>156</v>
      </c>
      <c r="Y154" s="147"/>
      <c r="Z154" s="147"/>
      <c r="AA154" s="147"/>
      <c r="AB154" s="147"/>
      <c r="AC154" s="147"/>
      <c r="AD154" s="147"/>
      <c r="AE154" s="147"/>
      <c r="AF154" s="147"/>
      <c r="AG154" s="147" t="s">
        <v>157</v>
      </c>
      <c r="AH154" s="147"/>
      <c r="AI154" s="147"/>
      <c r="AJ154" s="147"/>
      <c r="AK154" s="147"/>
      <c r="AL154" s="147"/>
      <c r="AM154" s="147"/>
      <c r="AN154" s="147"/>
      <c r="AO154" s="147"/>
      <c r="AP154" s="147"/>
      <c r="AQ154" s="147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147"/>
      <c r="BD154" s="147"/>
      <c r="BE154" s="147"/>
      <c r="BF154" s="147"/>
      <c r="BG154" s="147"/>
      <c r="BH154" s="147"/>
    </row>
    <row r="155" spans="1:60" outlineLevel="1" x14ac:dyDescent="0.2">
      <c r="A155" s="154"/>
      <c r="B155" s="155"/>
      <c r="C155" s="253" t="s">
        <v>641</v>
      </c>
      <c r="D155" s="254"/>
      <c r="E155" s="254"/>
      <c r="F155" s="254"/>
      <c r="G155" s="254"/>
      <c r="H155" s="156"/>
      <c r="I155" s="156"/>
      <c r="J155" s="156"/>
      <c r="K155" s="156"/>
      <c r="L155" s="156"/>
      <c r="M155" s="156"/>
      <c r="N155" s="156"/>
      <c r="O155" s="156"/>
      <c r="P155" s="156"/>
      <c r="Q155" s="156"/>
      <c r="R155" s="156"/>
      <c r="S155" s="156"/>
      <c r="T155" s="156"/>
      <c r="U155" s="156"/>
      <c r="V155" s="156"/>
      <c r="W155" s="156"/>
      <c r="X155" s="156"/>
      <c r="Y155" s="147"/>
      <c r="Z155" s="147"/>
      <c r="AA155" s="147"/>
      <c r="AB155" s="147"/>
      <c r="AC155" s="147"/>
      <c r="AD155" s="147"/>
      <c r="AE155" s="147"/>
      <c r="AF155" s="147"/>
      <c r="AG155" s="147" t="s">
        <v>175</v>
      </c>
      <c r="AH155" s="147"/>
      <c r="AI155" s="147"/>
      <c r="AJ155" s="147"/>
      <c r="AK155" s="147"/>
      <c r="AL155" s="147"/>
      <c r="AM155" s="147"/>
      <c r="AN155" s="147"/>
      <c r="AO155" s="147"/>
      <c r="AP155" s="147"/>
      <c r="AQ155" s="147"/>
      <c r="AR155" s="147"/>
      <c r="AS155" s="147"/>
      <c r="AT155" s="147"/>
      <c r="AU155" s="147"/>
      <c r="AV155" s="147"/>
      <c r="AW155" s="147"/>
      <c r="AX155" s="147"/>
      <c r="AY155" s="147"/>
      <c r="AZ155" s="147"/>
      <c r="BA155" s="147"/>
      <c r="BB155" s="147"/>
      <c r="BC155" s="147"/>
      <c r="BD155" s="147"/>
      <c r="BE155" s="147"/>
      <c r="BF155" s="147"/>
      <c r="BG155" s="147"/>
      <c r="BH155" s="147"/>
    </row>
    <row r="156" spans="1:60" outlineLevel="1" x14ac:dyDescent="0.2">
      <c r="A156" s="154"/>
      <c r="B156" s="155"/>
      <c r="C156" s="264" t="s">
        <v>713</v>
      </c>
      <c r="D156" s="265"/>
      <c r="E156" s="265"/>
      <c r="F156" s="265"/>
      <c r="G156" s="265"/>
      <c r="H156" s="156"/>
      <c r="I156" s="156"/>
      <c r="J156" s="156"/>
      <c r="K156" s="156"/>
      <c r="L156" s="156"/>
      <c r="M156" s="156"/>
      <c r="N156" s="156"/>
      <c r="O156" s="156"/>
      <c r="P156" s="156"/>
      <c r="Q156" s="156"/>
      <c r="R156" s="156"/>
      <c r="S156" s="156"/>
      <c r="T156" s="156"/>
      <c r="U156" s="156"/>
      <c r="V156" s="156"/>
      <c r="W156" s="156"/>
      <c r="X156" s="156"/>
      <c r="Y156" s="147"/>
      <c r="Z156" s="147"/>
      <c r="AA156" s="147"/>
      <c r="AB156" s="147"/>
      <c r="AC156" s="147"/>
      <c r="AD156" s="147"/>
      <c r="AE156" s="147"/>
      <c r="AF156" s="147"/>
      <c r="AG156" s="147" t="s">
        <v>331</v>
      </c>
      <c r="AH156" s="147"/>
      <c r="AI156" s="147"/>
      <c r="AJ156" s="147"/>
      <c r="AK156" s="147"/>
      <c r="AL156" s="147"/>
      <c r="AM156" s="147"/>
      <c r="AN156" s="147"/>
      <c r="AO156" s="147"/>
      <c r="AP156" s="147"/>
      <c r="AQ156" s="147"/>
      <c r="AR156" s="147"/>
      <c r="AS156" s="147"/>
      <c r="AT156" s="147"/>
      <c r="AU156" s="147"/>
      <c r="AV156" s="147"/>
      <c r="AW156" s="147"/>
      <c r="AX156" s="147"/>
      <c r="AY156" s="147"/>
      <c r="AZ156" s="147"/>
      <c r="BA156" s="147"/>
      <c r="BB156" s="147"/>
      <c r="BC156" s="147"/>
      <c r="BD156" s="147"/>
      <c r="BE156" s="147"/>
      <c r="BF156" s="147"/>
      <c r="BG156" s="147"/>
      <c r="BH156" s="147"/>
    </row>
    <row r="157" spans="1:60" outlineLevel="1" x14ac:dyDescent="0.2">
      <c r="A157" s="154"/>
      <c r="B157" s="155"/>
      <c r="C157" s="179" t="s">
        <v>714</v>
      </c>
      <c r="D157" s="157"/>
      <c r="E157" s="158">
        <v>0.5</v>
      </c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  <c r="P157" s="156"/>
      <c r="Q157" s="156"/>
      <c r="R157" s="156"/>
      <c r="S157" s="156"/>
      <c r="T157" s="156"/>
      <c r="U157" s="156"/>
      <c r="V157" s="156"/>
      <c r="W157" s="156"/>
      <c r="X157" s="156"/>
      <c r="Y157" s="147"/>
      <c r="Z157" s="147"/>
      <c r="AA157" s="147"/>
      <c r="AB157" s="147"/>
      <c r="AC157" s="147"/>
      <c r="AD157" s="147"/>
      <c r="AE157" s="147"/>
      <c r="AF157" s="147"/>
      <c r="AG157" s="147" t="s">
        <v>159</v>
      </c>
      <c r="AH157" s="147">
        <v>0</v>
      </c>
      <c r="AI157" s="147"/>
      <c r="AJ157" s="147"/>
      <c r="AK157" s="147"/>
      <c r="AL157" s="147"/>
      <c r="AM157" s="147"/>
      <c r="AN157" s="147"/>
      <c r="AO157" s="147"/>
      <c r="AP157" s="147"/>
      <c r="AQ157" s="147"/>
      <c r="AR157" s="147"/>
      <c r="AS157" s="147"/>
      <c r="AT157" s="147"/>
      <c r="AU157" s="147"/>
      <c r="AV157" s="147"/>
      <c r="AW157" s="147"/>
      <c r="AX157" s="147"/>
      <c r="AY157" s="147"/>
      <c r="AZ157" s="147"/>
      <c r="BA157" s="147"/>
      <c r="BB157" s="147"/>
      <c r="BC157" s="147"/>
      <c r="BD157" s="147"/>
      <c r="BE157" s="147"/>
      <c r="BF157" s="147"/>
      <c r="BG157" s="147"/>
      <c r="BH157" s="147"/>
    </row>
    <row r="158" spans="1:60" ht="22.5" outlineLevel="1" x14ac:dyDescent="0.2">
      <c r="A158" s="184">
        <v>45</v>
      </c>
      <c r="B158" s="185" t="s">
        <v>715</v>
      </c>
      <c r="C158" s="191" t="s">
        <v>716</v>
      </c>
      <c r="D158" s="186" t="s">
        <v>434</v>
      </c>
      <c r="E158" s="187">
        <v>13</v>
      </c>
      <c r="F158" s="188"/>
      <c r="G158" s="189">
        <f>ROUND(E158*F158,2)</f>
        <v>0</v>
      </c>
      <c r="H158" s="188"/>
      <c r="I158" s="189">
        <f>ROUND(E158*H158,2)</f>
        <v>0</v>
      </c>
      <c r="J158" s="188"/>
      <c r="K158" s="189">
        <f>ROUND(E158*J158,2)</f>
        <v>0</v>
      </c>
      <c r="L158" s="189">
        <v>21</v>
      </c>
      <c r="M158" s="189">
        <f>G158*(1+L158/100)</f>
        <v>0</v>
      </c>
      <c r="N158" s="189">
        <v>0.158</v>
      </c>
      <c r="O158" s="189">
        <f>ROUND(E158*N158,2)</f>
        <v>2.0499999999999998</v>
      </c>
      <c r="P158" s="189">
        <v>0</v>
      </c>
      <c r="Q158" s="189">
        <f>ROUND(E158*P158,2)</f>
        <v>0</v>
      </c>
      <c r="R158" s="189" t="s">
        <v>228</v>
      </c>
      <c r="S158" s="189" t="s">
        <v>154</v>
      </c>
      <c r="T158" s="190" t="s">
        <v>155</v>
      </c>
      <c r="U158" s="156">
        <v>0</v>
      </c>
      <c r="V158" s="156">
        <f>ROUND(E158*U158,2)</f>
        <v>0</v>
      </c>
      <c r="W158" s="156"/>
      <c r="X158" s="156" t="s">
        <v>229</v>
      </c>
      <c r="Y158" s="147"/>
      <c r="Z158" s="147"/>
      <c r="AA158" s="147"/>
      <c r="AB158" s="147"/>
      <c r="AC158" s="147"/>
      <c r="AD158" s="147"/>
      <c r="AE158" s="147"/>
      <c r="AF158" s="147"/>
      <c r="AG158" s="147" t="s">
        <v>230</v>
      </c>
      <c r="AH158" s="147"/>
      <c r="AI158" s="147"/>
      <c r="AJ158" s="147"/>
      <c r="AK158" s="147"/>
      <c r="AL158" s="147"/>
      <c r="AM158" s="147"/>
      <c r="AN158" s="147"/>
      <c r="AO158" s="147"/>
      <c r="AP158" s="147"/>
      <c r="AQ158" s="147"/>
      <c r="AR158" s="147"/>
      <c r="AS158" s="147"/>
      <c r="AT158" s="147"/>
      <c r="AU158" s="147"/>
      <c r="AV158" s="147"/>
      <c r="AW158" s="147"/>
      <c r="AX158" s="147"/>
      <c r="AY158" s="147"/>
      <c r="AZ158" s="147"/>
      <c r="BA158" s="147"/>
      <c r="BB158" s="147"/>
      <c r="BC158" s="147"/>
      <c r="BD158" s="147"/>
      <c r="BE158" s="147"/>
      <c r="BF158" s="147"/>
      <c r="BG158" s="147"/>
      <c r="BH158" s="147"/>
    </row>
    <row r="159" spans="1:60" outlineLevel="1" x14ac:dyDescent="0.2">
      <c r="A159" s="168">
        <v>46</v>
      </c>
      <c r="B159" s="169" t="s">
        <v>717</v>
      </c>
      <c r="C159" s="178" t="s">
        <v>718</v>
      </c>
      <c r="D159" s="170" t="s">
        <v>434</v>
      </c>
      <c r="E159" s="171">
        <v>212.7312</v>
      </c>
      <c r="F159" s="172"/>
      <c r="G159" s="173">
        <f>ROUND(E159*F159,2)</f>
        <v>0</v>
      </c>
      <c r="H159" s="172"/>
      <c r="I159" s="173">
        <f>ROUND(E159*H159,2)</f>
        <v>0</v>
      </c>
      <c r="J159" s="172"/>
      <c r="K159" s="173">
        <f>ROUND(E159*J159,2)</f>
        <v>0</v>
      </c>
      <c r="L159" s="173">
        <v>21</v>
      </c>
      <c r="M159" s="173">
        <f>G159*(1+L159/100)</f>
        <v>0</v>
      </c>
      <c r="N159" s="173">
        <v>0.53600000000000003</v>
      </c>
      <c r="O159" s="173">
        <f>ROUND(E159*N159,2)</f>
        <v>114.02</v>
      </c>
      <c r="P159" s="173">
        <v>0</v>
      </c>
      <c r="Q159" s="173">
        <f>ROUND(E159*P159,2)</f>
        <v>0</v>
      </c>
      <c r="R159" s="173" t="s">
        <v>228</v>
      </c>
      <c r="S159" s="173" t="s">
        <v>154</v>
      </c>
      <c r="T159" s="174" t="s">
        <v>155</v>
      </c>
      <c r="U159" s="156">
        <v>0</v>
      </c>
      <c r="V159" s="156">
        <f>ROUND(E159*U159,2)</f>
        <v>0</v>
      </c>
      <c r="W159" s="156"/>
      <c r="X159" s="156" t="s">
        <v>229</v>
      </c>
      <c r="Y159" s="147"/>
      <c r="Z159" s="147"/>
      <c r="AA159" s="147"/>
      <c r="AB159" s="147"/>
      <c r="AC159" s="147"/>
      <c r="AD159" s="147"/>
      <c r="AE159" s="147"/>
      <c r="AF159" s="147"/>
      <c r="AG159" s="147" t="s">
        <v>230</v>
      </c>
      <c r="AH159" s="147"/>
      <c r="AI159" s="147"/>
      <c r="AJ159" s="147"/>
      <c r="AK159" s="147"/>
      <c r="AL159" s="147"/>
      <c r="AM159" s="147"/>
      <c r="AN159" s="147"/>
      <c r="AO159" s="147"/>
      <c r="AP159" s="147"/>
      <c r="AQ159" s="147"/>
      <c r="AR159" s="147"/>
      <c r="AS159" s="147"/>
      <c r="AT159" s="147"/>
      <c r="AU159" s="147"/>
      <c r="AV159" s="147"/>
      <c r="AW159" s="147"/>
      <c r="AX159" s="147"/>
      <c r="AY159" s="147"/>
      <c r="AZ159" s="147"/>
      <c r="BA159" s="147"/>
      <c r="BB159" s="147"/>
      <c r="BC159" s="147"/>
      <c r="BD159" s="147"/>
      <c r="BE159" s="147"/>
      <c r="BF159" s="147"/>
      <c r="BG159" s="147"/>
      <c r="BH159" s="147"/>
    </row>
    <row r="160" spans="1:60" outlineLevel="1" x14ac:dyDescent="0.2">
      <c r="A160" s="154"/>
      <c r="B160" s="155"/>
      <c r="C160" s="179" t="s">
        <v>719</v>
      </c>
      <c r="D160" s="157"/>
      <c r="E160" s="158">
        <v>212.7312</v>
      </c>
      <c r="F160" s="156"/>
      <c r="G160" s="156"/>
      <c r="H160" s="156"/>
      <c r="I160" s="156"/>
      <c r="J160" s="156"/>
      <c r="K160" s="156"/>
      <c r="L160" s="156"/>
      <c r="M160" s="156"/>
      <c r="N160" s="156"/>
      <c r="O160" s="156"/>
      <c r="P160" s="156"/>
      <c r="Q160" s="156"/>
      <c r="R160" s="156"/>
      <c r="S160" s="156"/>
      <c r="T160" s="156"/>
      <c r="U160" s="156"/>
      <c r="V160" s="156"/>
      <c r="W160" s="156"/>
      <c r="X160" s="156"/>
      <c r="Y160" s="147"/>
      <c r="Z160" s="147"/>
      <c r="AA160" s="147"/>
      <c r="AB160" s="147"/>
      <c r="AC160" s="147"/>
      <c r="AD160" s="147"/>
      <c r="AE160" s="147"/>
      <c r="AF160" s="147"/>
      <c r="AG160" s="147" t="s">
        <v>159</v>
      </c>
      <c r="AH160" s="147">
        <v>0</v>
      </c>
      <c r="AI160" s="147"/>
      <c r="AJ160" s="147"/>
      <c r="AK160" s="147"/>
      <c r="AL160" s="147"/>
      <c r="AM160" s="147"/>
      <c r="AN160" s="147"/>
      <c r="AO160" s="147"/>
      <c r="AP160" s="147"/>
      <c r="AQ160" s="147"/>
      <c r="AR160" s="147"/>
      <c r="AS160" s="147"/>
      <c r="AT160" s="147"/>
      <c r="AU160" s="147"/>
      <c r="AV160" s="147"/>
      <c r="AW160" s="147"/>
      <c r="AX160" s="147"/>
      <c r="AY160" s="147"/>
      <c r="AZ160" s="147"/>
      <c r="BA160" s="147"/>
      <c r="BB160" s="147"/>
      <c r="BC160" s="147"/>
      <c r="BD160" s="147"/>
      <c r="BE160" s="147"/>
      <c r="BF160" s="147"/>
      <c r="BG160" s="147"/>
      <c r="BH160" s="147"/>
    </row>
    <row r="161" spans="1:60" outlineLevel="1" x14ac:dyDescent="0.2">
      <c r="A161" s="168">
        <v>47</v>
      </c>
      <c r="B161" s="169" t="s">
        <v>720</v>
      </c>
      <c r="C161" s="178" t="s">
        <v>721</v>
      </c>
      <c r="D161" s="170" t="s">
        <v>434</v>
      </c>
      <c r="E161" s="171">
        <v>0.2</v>
      </c>
      <c r="F161" s="172"/>
      <c r="G161" s="173">
        <f>ROUND(E161*F161,2)</f>
        <v>0</v>
      </c>
      <c r="H161" s="172"/>
      <c r="I161" s="173">
        <f>ROUND(E161*H161,2)</f>
        <v>0</v>
      </c>
      <c r="J161" s="172"/>
      <c r="K161" s="173">
        <f>ROUND(E161*J161,2)</f>
        <v>0</v>
      </c>
      <c r="L161" s="173">
        <v>21</v>
      </c>
      <c r="M161" s="173">
        <f>G161*(1+L161/100)</f>
        <v>0</v>
      </c>
      <c r="N161" s="173">
        <v>0.749</v>
      </c>
      <c r="O161" s="173">
        <f>ROUND(E161*N161,2)</f>
        <v>0.15</v>
      </c>
      <c r="P161" s="173">
        <v>0</v>
      </c>
      <c r="Q161" s="173">
        <f>ROUND(E161*P161,2)</f>
        <v>0</v>
      </c>
      <c r="R161" s="173" t="s">
        <v>228</v>
      </c>
      <c r="S161" s="173" t="s">
        <v>154</v>
      </c>
      <c r="T161" s="174" t="s">
        <v>155</v>
      </c>
      <c r="U161" s="156">
        <v>0</v>
      </c>
      <c r="V161" s="156">
        <f>ROUND(E161*U161,2)</f>
        <v>0</v>
      </c>
      <c r="W161" s="156"/>
      <c r="X161" s="156" t="s">
        <v>229</v>
      </c>
      <c r="Y161" s="147"/>
      <c r="Z161" s="147"/>
      <c r="AA161" s="147"/>
      <c r="AB161" s="147"/>
      <c r="AC161" s="147"/>
      <c r="AD161" s="147"/>
      <c r="AE161" s="147"/>
      <c r="AF161" s="147"/>
      <c r="AG161" s="147" t="s">
        <v>230</v>
      </c>
      <c r="AH161" s="147"/>
      <c r="AI161" s="147"/>
      <c r="AJ161" s="147"/>
      <c r="AK161" s="147"/>
      <c r="AL161" s="147"/>
      <c r="AM161" s="147"/>
      <c r="AN161" s="147"/>
      <c r="AO161" s="147"/>
      <c r="AP161" s="147"/>
      <c r="AQ161" s="147"/>
      <c r="AR161" s="147"/>
      <c r="AS161" s="147"/>
      <c r="AT161" s="147"/>
      <c r="AU161" s="147"/>
      <c r="AV161" s="147"/>
      <c r="AW161" s="147"/>
      <c r="AX161" s="147"/>
      <c r="AY161" s="147"/>
      <c r="AZ161" s="147"/>
      <c r="BA161" s="147"/>
      <c r="BB161" s="147"/>
      <c r="BC161" s="147"/>
      <c r="BD161" s="147"/>
      <c r="BE161" s="147"/>
      <c r="BF161" s="147"/>
      <c r="BG161" s="147"/>
      <c r="BH161" s="147"/>
    </row>
    <row r="162" spans="1:60" outlineLevel="1" x14ac:dyDescent="0.2">
      <c r="A162" s="154"/>
      <c r="B162" s="155"/>
      <c r="C162" s="179" t="s">
        <v>722</v>
      </c>
      <c r="D162" s="157"/>
      <c r="E162" s="158">
        <v>0.2</v>
      </c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  <c r="P162" s="156"/>
      <c r="Q162" s="156"/>
      <c r="R162" s="156"/>
      <c r="S162" s="156"/>
      <c r="T162" s="156"/>
      <c r="U162" s="156"/>
      <c r="V162" s="156"/>
      <c r="W162" s="156"/>
      <c r="X162" s="156"/>
      <c r="Y162" s="147"/>
      <c r="Z162" s="147"/>
      <c r="AA162" s="147"/>
      <c r="AB162" s="147"/>
      <c r="AC162" s="147"/>
      <c r="AD162" s="147"/>
      <c r="AE162" s="147"/>
      <c r="AF162" s="147"/>
      <c r="AG162" s="147" t="s">
        <v>159</v>
      </c>
      <c r="AH162" s="147">
        <v>0</v>
      </c>
      <c r="AI162" s="147"/>
      <c r="AJ162" s="147"/>
      <c r="AK162" s="147"/>
      <c r="AL162" s="147"/>
      <c r="AM162" s="147"/>
      <c r="AN162" s="147"/>
      <c r="AO162" s="147"/>
      <c r="AP162" s="147"/>
      <c r="AQ162" s="147"/>
      <c r="AR162" s="147"/>
      <c r="AS162" s="147"/>
      <c r="AT162" s="147"/>
      <c r="AU162" s="147"/>
      <c r="AV162" s="147"/>
      <c r="AW162" s="147"/>
      <c r="AX162" s="147"/>
      <c r="AY162" s="147"/>
      <c r="AZ162" s="147"/>
      <c r="BA162" s="147"/>
      <c r="BB162" s="147"/>
      <c r="BC162" s="147"/>
      <c r="BD162" s="147"/>
      <c r="BE162" s="147"/>
      <c r="BF162" s="147"/>
      <c r="BG162" s="147"/>
      <c r="BH162" s="147"/>
    </row>
    <row r="163" spans="1:60" ht="22.5" outlineLevel="1" x14ac:dyDescent="0.2">
      <c r="A163" s="184">
        <v>48</v>
      </c>
      <c r="B163" s="185" t="s">
        <v>723</v>
      </c>
      <c r="C163" s="191" t="s">
        <v>724</v>
      </c>
      <c r="D163" s="186" t="s">
        <v>434</v>
      </c>
      <c r="E163" s="187">
        <v>2</v>
      </c>
      <c r="F163" s="188"/>
      <c r="G163" s="189">
        <f t="shared" ref="G163:G170" si="0">ROUND(E163*F163,2)</f>
        <v>0</v>
      </c>
      <c r="H163" s="188"/>
      <c r="I163" s="189">
        <f t="shared" ref="I163:I170" si="1">ROUND(E163*H163,2)</f>
        <v>0</v>
      </c>
      <c r="J163" s="188"/>
      <c r="K163" s="189">
        <f t="shared" ref="K163:K170" si="2">ROUND(E163*J163,2)</f>
        <v>0</v>
      </c>
      <c r="L163" s="189">
        <v>21</v>
      </c>
      <c r="M163" s="189">
        <f t="shared" ref="M163:M170" si="3">G163*(1+L163/100)</f>
        <v>0</v>
      </c>
      <c r="N163" s="189">
        <v>0.25</v>
      </c>
      <c r="O163" s="189">
        <f t="shared" ref="O163:O170" si="4">ROUND(E163*N163,2)</f>
        <v>0.5</v>
      </c>
      <c r="P163" s="189">
        <v>0</v>
      </c>
      <c r="Q163" s="189">
        <f t="shared" ref="Q163:Q170" si="5">ROUND(E163*P163,2)</f>
        <v>0</v>
      </c>
      <c r="R163" s="189" t="s">
        <v>228</v>
      </c>
      <c r="S163" s="189" t="s">
        <v>154</v>
      </c>
      <c r="T163" s="190" t="s">
        <v>155</v>
      </c>
      <c r="U163" s="156">
        <v>0</v>
      </c>
      <c r="V163" s="156">
        <f t="shared" ref="V163:V170" si="6">ROUND(E163*U163,2)</f>
        <v>0</v>
      </c>
      <c r="W163" s="156"/>
      <c r="X163" s="156" t="s">
        <v>229</v>
      </c>
      <c r="Y163" s="147"/>
      <c r="Z163" s="147"/>
      <c r="AA163" s="147"/>
      <c r="AB163" s="147"/>
      <c r="AC163" s="147"/>
      <c r="AD163" s="147"/>
      <c r="AE163" s="147"/>
      <c r="AF163" s="147"/>
      <c r="AG163" s="147" t="s">
        <v>230</v>
      </c>
      <c r="AH163" s="147"/>
      <c r="AI163" s="147"/>
      <c r="AJ163" s="147"/>
      <c r="AK163" s="147"/>
      <c r="AL163" s="147"/>
      <c r="AM163" s="147"/>
      <c r="AN163" s="147"/>
      <c r="AO163" s="147"/>
      <c r="AP163" s="147"/>
      <c r="AQ163" s="147"/>
      <c r="AR163" s="147"/>
      <c r="AS163" s="147"/>
      <c r="AT163" s="147"/>
      <c r="AU163" s="147"/>
      <c r="AV163" s="147"/>
      <c r="AW163" s="147"/>
      <c r="AX163" s="147"/>
      <c r="AY163" s="147"/>
      <c r="AZ163" s="147"/>
      <c r="BA163" s="147"/>
      <c r="BB163" s="147"/>
      <c r="BC163" s="147"/>
      <c r="BD163" s="147"/>
      <c r="BE163" s="147"/>
      <c r="BF163" s="147"/>
      <c r="BG163" s="147"/>
      <c r="BH163" s="147"/>
    </row>
    <row r="164" spans="1:60" ht="22.5" outlineLevel="1" x14ac:dyDescent="0.2">
      <c r="A164" s="184">
        <v>49</v>
      </c>
      <c r="B164" s="185" t="s">
        <v>725</v>
      </c>
      <c r="C164" s="191" t="s">
        <v>726</v>
      </c>
      <c r="D164" s="186" t="s">
        <v>434</v>
      </c>
      <c r="E164" s="187">
        <v>9</v>
      </c>
      <c r="F164" s="188"/>
      <c r="G164" s="189">
        <f t="shared" si="0"/>
        <v>0</v>
      </c>
      <c r="H164" s="188"/>
      <c r="I164" s="189">
        <f t="shared" si="1"/>
        <v>0</v>
      </c>
      <c r="J164" s="188"/>
      <c r="K164" s="189">
        <f t="shared" si="2"/>
        <v>0</v>
      </c>
      <c r="L164" s="189">
        <v>21</v>
      </c>
      <c r="M164" s="189">
        <f t="shared" si="3"/>
        <v>0</v>
      </c>
      <c r="N164" s="189">
        <v>0.52</v>
      </c>
      <c r="O164" s="189">
        <f t="shared" si="4"/>
        <v>4.68</v>
      </c>
      <c r="P164" s="189">
        <v>0</v>
      </c>
      <c r="Q164" s="189">
        <f t="shared" si="5"/>
        <v>0</v>
      </c>
      <c r="R164" s="189" t="s">
        <v>228</v>
      </c>
      <c r="S164" s="189" t="s">
        <v>154</v>
      </c>
      <c r="T164" s="190" t="s">
        <v>155</v>
      </c>
      <c r="U164" s="156">
        <v>0</v>
      </c>
      <c r="V164" s="156">
        <f t="shared" si="6"/>
        <v>0</v>
      </c>
      <c r="W164" s="156"/>
      <c r="X164" s="156" t="s">
        <v>229</v>
      </c>
      <c r="Y164" s="147"/>
      <c r="Z164" s="147"/>
      <c r="AA164" s="147"/>
      <c r="AB164" s="147"/>
      <c r="AC164" s="147"/>
      <c r="AD164" s="147"/>
      <c r="AE164" s="147"/>
      <c r="AF164" s="147"/>
      <c r="AG164" s="147" t="s">
        <v>230</v>
      </c>
      <c r="AH164" s="147"/>
      <c r="AI164" s="147"/>
      <c r="AJ164" s="147"/>
      <c r="AK164" s="147"/>
      <c r="AL164" s="147"/>
      <c r="AM164" s="147"/>
      <c r="AN164" s="147"/>
      <c r="AO164" s="147"/>
      <c r="AP164" s="147"/>
      <c r="AQ164" s="147"/>
      <c r="AR164" s="147"/>
      <c r="AS164" s="147"/>
      <c r="AT164" s="147"/>
      <c r="AU164" s="147"/>
      <c r="AV164" s="147"/>
      <c r="AW164" s="147"/>
      <c r="AX164" s="147"/>
      <c r="AY164" s="147"/>
      <c r="AZ164" s="147"/>
      <c r="BA164" s="147"/>
      <c r="BB164" s="147"/>
      <c r="BC164" s="147"/>
      <c r="BD164" s="147"/>
      <c r="BE164" s="147"/>
      <c r="BF164" s="147"/>
      <c r="BG164" s="147"/>
      <c r="BH164" s="147"/>
    </row>
    <row r="165" spans="1:60" ht="22.5" outlineLevel="1" x14ac:dyDescent="0.2">
      <c r="A165" s="184">
        <v>50</v>
      </c>
      <c r="B165" s="185" t="s">
        <v>727</v>
      </c>
      <c r="C165" s="191" t="s">
        <v>728</v>
      </c>
      <c r="D165" s="186" t="s">
        <v>434</v>
      </c>
      <c r="E165" s="187">
        <v>3</v>
      </c>
      <c r="F165" s="188"/>
      <c r="G165" s="189">
        <f t="shared" si="0"/>
        <v>0</v>
      </c>
      <c r="H165" s="188"/>
      <c r="I165" s="189">
        <f t="shared" si="1"/>
        <v>0</v>
      </c>
      <c r="J165" s="188"/>
      <c r="K165" s="189">
        <f t="shared" si="2"/>
        <v>0</v>
      </c>
      <c r="L165" s="189">
        <v>21</v>
      </c>
      <c r="M165" s="189">
        <f t="shared" si="3"/>
        <v>0</v>
      </c>
      <c r="N165" s="189">
        <v>1.0349999999999999</v>
      </c>
      <c r="O165" s="189">
        <f t="shared" si="4"/>
        <v>3.11</v>
      </c>
      <c r="P165" s="189">
        <v>0</v>
      </c>
      <c r="Q165" s="189">
        <f t="shared" si="5"/>
        <v>0</v>
      </c>
      <c r="R165" s="189" t="s">
        <v>228</v>
      </c>
      <c r="S165" s="189" t="s">
        <v>154</v>
      </c>
      <c r="T165" s="190" t="s">
        <v>155</v>
      </c>
      <c r="U165" s="156">
        <v>0</v>
      </c>
      <c r="V165" s="156">
        <f t="shared" si="6"/>
        <v>0</v>
      </c>
      <c r="W165" s="156"/>
      <c r="X165" s="156" t="s">
        <v>229</v>
      </c>
      <c r="Y165" s="147"/>
      <c r="Z165" s="147"/>
      <c r="AA165" s="147"/>
      <c r="AB165" s="147"/>
      <c r="AC165" s="147"/>
      <c r="AD165" s="147"/>
      <c r="AE165" s="147"/>
      <c r="AF165" s="147"/>
      <c r="AG165" s="147" t="s">
        <v>230</v>
      </c>
      <c r="AH165" s="147"/>
      <c r="AI165" s="147"/>
      <c r="AJ165" s="147"/>
      <c r="AK165" s="147"/>
      <c r="AL165" s="147"/>
      <c r="AM165" s="147"/>
      <c r="AN165" s="147"/>
      <c r="AO165" s="147"/>
      <c r="AP165" s="147"/>
      <c r="AQ165" s="147"/>
      <c r="AR165" s="147"/>
      <c r="AS165" s="147"/>
      <c r="AT165" s="147"/>
      <c r="AU165" s="147"/>
      <c r="AV165" s="147"/>
      <c r="AW165" s="147"/>
      <c r="AX165" s="147"/>
      <c r="AY165" s="147"/>
      <c r="AZ165" s="147"/>
      <c r="BA165" s="147"/>
      <c r="BB165" s="147"/>
      <c r="BC165" s="147"/>
      <c r="BD165" s="147"/>
      <c r="BE165" s="147"/>
      <c r="BF165" s="147"/>
      <c r="BG165" s="147"/>
      <c r="BH165" s="147"/>
    </row>
    <row r="166" spans="1:60" ht="22.5" outlineLevel="1" x14ac:dyDescent="0.2">
      <c r="A166" s="184">
        <v>51</v>
      </c>
      <c r="B166" s="185" t="s">
        <v>729</v>
      </c>
      <c r="C166" s="191" t="s">
        <v>730</v>
      </c>
      <c r="D166" s="186" t="s">
        <v>434</v>
      </c>
      <c r="E166" s="187">
        <v>11</v>
      </c>
      <c r="F166" s="188"/>
      <c r="G166" s="189">
        <f t="shared" si="0"/>
        <v>0</v>
      </c>
      <c r="H166" s="188"/>
      <c r="I166" s="189">
        <f t="shared" si="1"/>
        <v>0</v>
      </c>
      <c r="J166" s="188"/>
      <c r="K166" s="189">
        <f t="shared" si="2"/>
        <v>0</v>
      </c>
      <c r="L166" s="189">
        <v>21</v>
      </c>
      <c r="M166" s="189">
        <f t="shared" si="3"/>
        <v>0</v>
      </c>
      <c r="N166" s="189">
        <v>0.505</v>
      </c>
      <c r="O166" s="189">
        <f t="shared" si="4"/>
        <v>5.56</v>
      </c>
      <c r="P166" s="189">
        <v>0</v>
      </c>
      <c r="Q166" s="189">
        <f t="shared" si="5"/>
        <v>0</v>
      </c>
      <c r="R166" s="189" t="s">
        <v>228</v>
      </c>
      <c r="S166" s="189" t="s">
        <v>154</v>
      </c>
      <c r="T166" s="190" t="s">
        <v>155</v>
      </c>
      <c r="U166" s="156">
        <v>0</v>
      </c>
      <c r="V166" s="156">
        <f t="shared" si="6"/>
        <v>0</v>
      </c>
      <c r="W166" s="156"/>
      <c r="X166" s="156" t="s">
        <v>229</v>
      </c>
      <c r="Y166" s="147"/>
      <c r="Z166" s="147"/>
      <c r="AA166" s="147"/>
      <c r="AB166" s="147"/>
      <c r="AC166" s="147"/>
      <c r="AD166" s="147"/>
      <c r="AE166" s="147"/>
      <c r="AF166" s="147"/>
      <c r="AG166" s="147" t="s">
        <v>230</v>
      </c>
      <c r="AH166" s="147"/>
      <c r="AI166" s="147"/>
      <c r="AJ166" s="147"/>
      <c r="AK166" s="147"/>
      <c r="AL166" s="147"/>
      <c r="AM166" s="147"/>
      <c r="AN166" s="147"/>
      <c r="AO166" s="147"/>
      <c r="AP166" s="147"/>
      <c r="AQ166" s="147"/>
      <c r="AR166" s="147"/>
      <c r="AS166" s="147"/>
      <c r="AT166" s="147"/>
      <c r="AU166" s="147"/>
      <c r="AV166" s="147"/>
      <c r="AW166" s="147"/>
      <c r="AX166" s="147"/>
      <c r="AY166" s="147"/>
      <c r="AZ166" s="147"/>
      <c r="BA166" s="147"/>
      <c r="BB166" s="147"/>
      <c r="BC166" s="147"/>
      <c r="BD166" s="147"/>
      <c r="BE166" s="147"/>
      <c r="BF166" s="147"/>
      <c r="BG166" s="147"/>
      <c r="BH166" s="147"/>
    </row>
    <row r="167" spans="1:60" ht="22.5" outlineLevel="1" x14ac:dyDescent="0.2">
      <c r="A167" s="184">
        <v>52</v>
      </c>
      <c r="B167" s="185" t="s">
        <v>731</v>
      </c>
      <c r="C167" s="191" t="s">
        <v>732</v>
      </c>
      <c r="D167" s="186" t="s">
        <v>434</v>
      </c>
      <c r="E167" s="187">
        <v>2</v>
      </c>
      <c r="F167" s="188"/>
      <c r="G167" s="189">
        <f t="shared" si="0"/>
        <v>0</v>
      </c>
      <c r="H167" s="188"/>
      <c r="I167" s="189">
        <f t="shared" si="1"/>
        <v>0</v>
      </c>
      <c r="J167" s="188"/>
      <c r="K167" s="189">
        <f t="shared" si="2"/>
        <v>0</v>
      </c>
      <c r="L167" s="189">
        <v>21</v>
      </c>
      <c r="M167" s="189">
        <f t="shared" si="3"/>
        <v>0</v>
      </c>
      <c r="N167" s="189">
        <v>0.43</v>
      </c>
      <c r="O167" s="189">
        <f t="shared" si="4"/>
        <v>0.86</v>
      </c>
      <c r="P167" s="189">
        <v>0</v>
      </c>
      <c r="Q167" s="189">
        <f t="shared" si="5"/>
        <v>0</v>
      </c>
      <c r="R167" s="189" t="s">
        <v>228</v>
      </c>
      <c r="S167" s="189" t="s">
        <v>154</v>
      </c>
      <c r="T167" s="190" t="s">
        <v>155</v>
      </c>
      <c r="U167" s="156">
        <v>0</v>
      </c>
      <c r="V167" s="156">
        <f t="shared" si="6"/>
        <v>0</v>
      </c>
      <c r="W167" s="156"/>
      <c r="X167" s="156" t="s">
        <v>229</v>
      </c>
      <c r="Y167" s="147"/>
      <c r="Z167" s="147"/>
      <c r="AA167" s="147"/>
      <c r="AB167" s="147"/>
      <c r="AC167" s="147"/>
      <c r="AD167" s="147"/>
      <c r="AE167" s="147"/>
      <c r="AF167" s="147"/>
      <c r="AG167" s="147" t="s">
        <v>230</v>
      </c>
      <c r="AH167" s="147"/>
      <c r="AI167" s="147"/>
      <c r="AJ167" s="147"/>
      <c r="AK167" s="147"/>
      <c r="AL167" s="147"/>
      <c r="AM167" s="147"/>
      <c r="AN167" s="147"/>
      <c r="AO167" s="147"/>
      <c r="AP167" s="147"/>
      <c r="AQ167" s="147"/>
      <c r="AR167" s="147"/>
      <c r="AS167" s="147"/>
      <c r="AT167" s="147"/>
      <c r="AU167" s="147"/>
      <c r="AV167" s="147"/>
      <c r="AW167" s="147"/>
      <c r="AX167" s="147"/>
      <c r="AY167" s="147"/>
      <c r="AZ167" s="147"/>
      <c r="BA167" s="147"/>
      <c r="BB167" s="147"/>
      <c r="BC167" s="147"/>
      <c r="BD167" s="147"/>
      <c r="BE167" s="147"/>
      <c r="BF167" s="147"/>
      <c r="BG167" s="147"/>
      <c r="BH167" s="147"/>
    </row>
    <row r="168" spans="1:60" ht="22.5" outlineLevel="1" x14ac:dyDescent="0.2">
      <c r="A168" s="184">
        <v>53</v>
      </c>
      <c r="B168" s="185" t="s">
        <v>733</v>
      </c>
      <c r="C168" s="191" t="s">
        <v>734</v>
      </c>
      <c r="D168" s="186" t="s">
        <v>434</v>
      </c>
      <c r="E168" s="187">
        <v>11</v>
      </c>
      <c r="F168" s="188"/>
      <c r="G168" s="189">
        <f t="shared" si="0"/>
        <v>0</v>
      </c>
      <c r="H168" s="188"/>
      <c r="I168" s="189">
        <f t="shared" si="1"/>
        <v>0</v>
      </c>
      <c r="J168" s="188"/>
      <c r="K168" s="189">
        <f t="shared" si="2"/>
        <v>0</v>
      </c>
      <c r="L168" s="189">
        <v>21</v>
      </c>
      <c r="M168" s="189">
        <f t="shared" si="3"/>
        <v>0</v>
      </c>
      <c r="N168" s="189">
        <v>1.6</v>
      </c>
      <c r="O168" s="189">
        <f t="shared" si="4"/>
        <v>17.600000000000001</v>
      </c>
      <c r="P168" s="189">
        <v>0</v>
      </c>
      <c r="Q168" s="189">
        <f t="shared" si="5"/>
        <v>0</v>
      </c>
      <c r="R168" s="189" t="s">
        <v>228</v>
      </c>
      <c r="S168" s="189" t="s">
        <v>154</v>
      </c>
      <c r="T168" s="190" t="s">
        <v>155</v>
      </c>
      <c r="U168" s="156">
        <v>0</v>
      </c>
      <c r="V168" s="156">
        <f t="shared" si="6"/>
        <v>0</v>
      </c>
      <c r="W168" s="156"/>
      <c r="X168" s="156" t="s">
        <v>229</v>
      </c>
      <c r="Y168" s="147"/>
      <c r="Z168" s="147"/>
      <c r="AA168" s="147"/>
      <c r="AB168" s="147"/>
      <c r="AC168" s="147"/>
      <c r="AD168" s="147"/>
      <c r="AE168" s="147"/>
      <c r="AF168" s="147"/>
      <c r="AG168" s="147" t="s">
        <v>230</v>
      </c>
      <c r="AH168" s="147"/>
      <c r="AI168" s="147"/>
      <c r="AJ168" s="147"/>
      <c r="AK168" s="147"/>
      <c r="AL168" s="147"/>
      <c r="AM168" s="147"/>
      <c r="AN168" s="147"/>
      <c r="AO168" s="147"/>
      <c r="AP168" s="147"/>
      <c r="AQ168" s="147"/>
      <c r="AR168" s="147"/>
      <c r="AS168" s="147"/>
      <c r="AT168" s="147"/>
      <c r="AU168" s="147"/>
      <c r="AV168" s="147"/>
      <c r="AW168" s="147"/>
      <c r="AX168" s="147"/>
      <c r="AY168" s="147"/>
      <c r="AZ168" s="147"/>
      <c r="BA168" s="147"/>
      <c r="BB168" s="147"/>
      <c r="BC168" s="147"/>
      <c r="BD168" s="147"/>
      <c r="BE168" s="147"/>
      <c r="BF168" s="147"/>
      <c r="BG168" s="147"/>
      <c r="BH168" s="147"/>
    </row>
    <row r="169" spans="1:60" ht="22.5" outlineLevel="1" x14ac:dyDescent="0.2">
      <c r="A169" s="184">
        <v>54</v>
      </c>
      <c r="B169" s="185" t="s">
        <v>735</v>
      </c>
      <c r="C169" s="191" t="s">
        <v>736</v>
      </c>
      <c r="D169" s="186" t="s">
        <v>434</v>
      </c>
      <c r="E169" s="187">
        <v>1</v>
      </c>
      <c r="F169" s="188"/>
      <c r="G169" s="189">
        <f t="shared" si="0"/>
        <v>0</v>
      </c>
      <c r="H169" s="188"/>
      <c r="I169" s="189">
        <f t="shared" si="1"/>
        <v>0</v>
      </c>
      <c r="J169" s="188"/>
      <c r="K169" s="189">
        <f t="shared" si="2"/>
        <v>0</v>
      </c>
      <c r="L169" s="189">
        <v>21</v>
      </c>
      <c r="M169" s="189">
        <f t="shared" si="3"/>
        <v>0</v>
      </c>
      <c r="N169" s="189">
        <v>1.87</v>
      </c>
      <c r="O169" s="189">
        <f t="shared" si="4"/>
        <v>1.87</v>
      </c>
      <c r="P169" s="189">
        <v>0</v>
      </c>
      <c r="Q169" s="189">
        <f t="shared" si="5"/>
        <v>0</v>
      </c>
      <c r="R169" s="189" t="s">
        <v>228</v>
      </c>
      <c r="S169" s="189" t="s">
        <v>154</v>
      </c>
      <c r="T169" s="190" t="s">
        <v>155</v>
      </c>
      <c r="U169" s="156">
        <v>0</v>
      </c>
      <c r="V169" s="156">
        <f t="shared" si="6"/>
        <v>0</v>
      </c>
      <c r="W169" s="156"/>
      <c r="X169" s="156" t="s">
        <v>229</v>
      </c>
      <c r="Y169" s="147"/>
      <c r="Z169" s="147"/>
      <c r="AA169" s="147"/>
      <c r="AB169" s="147"/>
      <c r="AC169" s="147"/>
      <c r="AD169" s="147"/>
      <c r="AE169" s="147"/>
      <c r="AF169" s="147"/>
      <c r="AG169" s="147" t="s">
        <v>230</v>
      </c>
      <c r="AH169" s="147"/>
      <c r="AI169" s="147"/>
      <c r="AJ169" s="147"/>
      <c r="AK169" s="147"/>
      <c r="AL169" s="147"/>
      <c r="AM169" s="147"/>
      <c r="AN169" s="147"/>
      <c r="AO169" s="147"/>
      <c r="AP169" s="147"/>
      <c r="AQ169" s="147"/>
      <c r="AR169" s="147"/>
      <c r="AS169" s="147"/>
      <c r="AT169" s="147"/>
      <c r="AU169" s="147"/>
      <c r="AV169" s="147"/>
      <c r="AW169" s="147"/>
      <c r="AX169" s="147"/>
      <c r="AY169" s="147"/>
      <c r="AZ169" s="147"/>
      <c r="BA169" s="147"/>
      <c r="BB169" s="147"/>
      <c r="BC169" s="147"/>
      <c r="BD169" s="147"/>
      <c r="BE169" s="147"/>
      <c r="BF169" s="147"/>
      <c r="BG169" s="147"/>
      <c r="BH169" s="147"/>
    </row>
    <row r="170" spans="1:60" ht="22.5" outlineLevel="1" x14ac:dyDescent="0.2">
      <c r="A170" s="184">
        <v>55</v>
      </c>
      <c r="B170" s="185" t="s">
        <v>737</v>
      </c>
      <c r="C170" s="191" t="s">
        <v>738</v>
      </c>
      <c r="D170" s="186" t="s">
        <v>434</v>
      </c>
      <c r="E170" s="187">
        <v>27</v>
      </c>
      <c r="F170" s="188"/>
      <c r="G170" s="189">
        <f t="shared" si="0"/>
        <v>0</v>
      </c>
      <c r="H170" s="188"/>
      <c r="I170" s="189">
        <f t="shared" si="1"/>
        <v>0</v>
      </c>
      <c r="J170" s="188"/>
      <c r="K170" s="189">
        <f t="shared" si="2"/>
        <v>0</v>
      </c>
      <c r="L170" s="189">
        <v>21</v>
      </c>
      <c r="M170" s="189">
        <f t="shared" si="3"/>
        <v>0</v>
      </c>
      <c r="N170" s="189">
        <v>2E-3</v>
      </c>
      <c r="O170" s="189">
        <f t="shared" si="4"/>
        <v>0.05</v>
      </c>
      <c r="P170" s="189">
        <v>0</v>
      </c>
      <c r="Q170" s="189">
        <f t="shared" si="5"/>
        <v>0</v>
      </c>
      <c r="R170" s="189" t="s">
        <v>228</v>
      </c>
      <c r="S170" s="189" t="s">
        <v>154</v>
      </c>
      <c r="T170" s="190" t="s">
        <v>155</v>
      </c>
      <c r="U170" s="156">
        <v>0</v>
      </c>
      <c r="V170" s="156">
        <f t="shared" si="6"/>
        <v>0</v>
      </c>
      <c r="W170" s="156"/>
      <c r="X170" s="156" t="s">
        <v>229</v>
      </c>
      <c r="Y170" s="147"/>
      <c r="Z170" s="147"/>
      <c r="AA170" s="147"/>
      <c r="AB170" s="147"/>
      <c r="AC170" s="147"/>
      <c r="AD170" s="147"/>
      <c r="AE170" s="147"/>
      <c r="AF170" s="147"/>
      <c r="AG170" s="147" t="s">
        <v>230</v>
      </c>
      <c r="AH170" s="147"/>
      <c r="AI170" s="147"/>
      <c r="AJ170" s="147"/>
      <c r="AK170" s="147"/>
      <c r="AL170" s="147"/>
      <c r="AM170" s="147"/>
      <c r="AN170" s="147"/>
      <c r="AO170" s="147"/>
      <c r="AP170" s="147"/>
      <c r="AQ170" s="147"/>
      <c r="AR170" s="147"/>
      <c r="AS170" s="147"/>
      <c r="AT170" s="147"/>
      <c r="AU170" s="147"/>
      <c r="AV170" s="147"/>
      <c r="AW170" s="147"/>
      <c r="AX170" s="147"/>
      <c r="AY170" s="147"/>
      <c r="AZ170" s="147"/>
      <c r="BA170" s="147"/>
      <c r="BB170" s="147"/>
      <c r="BC170" s="147"/>
      <c r="BD170" s="147"/>
      <c r="BE170" s="147"/>
      <c r="BF170" s="147"/>
      <c r="BG170" s="147"/>
      <c r="BH170" s="147"/>
    </row>
    <row r="171" spans="1:60" x14ac:dyDescent="0.2">
      <c r="A171" s="162" t="s">
        <v>148</v>
      </c>
      <c r="B171" s="163" t="s">
        <v>101</v>
      </c>
      <c r="C171" s="177" t="s">
        <v>102</v>
      </c>
      <c r="D171" s="164"/>
      <c r="E171" s="165"/>
      <c r="F171" s="166"/>
      <c r="G171" s="166">
        <f>SUMIF(AG172:AG178,"&lt;&gt;NOR",G172:G178)</f>
        <v>0</v>
      </c>
      <c r="H171" s="166"/>
      <c r="I171" s="166">
        <f>SUM(I172:I178)</f>
        <v>0</v>
      </c>
      <c r="J171" s="166"/>
      <c r="K171" s="166">
        <f>SUM(K172:K178)</f>
        <v>0</v>
      </c>
      <c r="L171" s="166"/>
      <c r="M171" s="166">
        <f>SUM(M172:M178)</f>
        <v>0</v>
      </c>
      <c r="N171" s="166"/>
      <c r="O171" s="166">
        <f>SUM(O172:O178)</f>
        <v>0</v>
      </c>
      <c r="P171" s="166"/>
      <c r="Q171" s="166">
        <f>SUM(Q172:Q178)</f>
        <v>6.71</v>
      </c>
      <c r="R171" s="166"/>
      <c r="S171" s="166"/>
      <c r="T171" s="167"/>
      <c r="U171" s="161"/>
      <c r="V171" s="161">
        <f>SUM(V172:V178)</f>
        <v>62.01</v>
      </c>
      <c r="W171" s="161"/>
      <c r="X171" s="161"/>
      <c r="AG171" t="s">
        <v>149</v>
      </c>
    </row>
    <row r="172" spans="1:60" ht="22.5" outlineLevel="1" x14ac:dyDescent="0.2">
      <c r="A172" s="168">
        <v>56</v>
      </c>
      <c r="B172" s="169" t="s">
        <v>739</v>
      </c>
      <c r="C172" s="178" t="s">
        <v>740</v>
      </c>
      <c r="D172" s="170" t="s">
        <v>182</v>
      </c>
      <c r="E172" s="171">
        <v>2.4</v>
      </c>
      <c r="F172" s="172"/>
      <c r="G172" s="173">
        <f>ROUND(E172*F172,2)</f>
        <v>0</v>
      </c>
      <c r="H172" s="172"/>
      <c r="I172" s="173">
        <f>ROUND(E172*H172,2)</f>
        <v>0</v>
      </c>
      <c r="J172" s="172"/>
      <c r="K172" s="173">
        <f>ROUND(E172*J172,2)</f>
        <v>0</v>
      </c>
      <c r="L172" s="173">
        <v>21</v>
      </c>
      <c r="M172" s="173">
        <f>G172*(1+L172/100)</f>
        <v>0</v>
      </c>
      <c r="N172" s="173">
        <v>1.1199999999999999E-3</v>
      </c>
      <c r="O172" s="173">
        <f>ROUND(E172*N172,2)</f>
        <v>0</v>
      </c>
      <c r="P172" s="173">
        <v>2.5</v>
      </c>
      <c r="Q172" s="173">
        <f>ROUND(E172*P172,2)</f>
        <v>6</v>
      </c>
      <c r="R172" s="173" t="s">
        <v>314</v>
      </c>
      <c r="S172" s="173" t="s">
        <v>154</v>
      </c>
      <c r="T172" s="174" t="s">
        <v>155</v>
      </c>
      <c r="U172" s="156">
        <v>1.756</v>
      </c>
      <c r="V172" s="156">
        <f>ROUND(E172*U172,2)</f>
        <v>4.21</v>
      </c>
      <c r="W172" s="156"/>
      <c r="X172" s="156" t="s">
        <v>156</v>
      </c>
      <c r="Y172" s="147"/>
      <c r="Z172" s="147"/>
      <c r="AA172" s="147"/>
      <c r="AB172" s="147"/>
      <c r="AC172" s="147"/>
      <c r="AD172" s="147"/>
      <c r="AE172" s="147"/>
      <c r="AF172" s="147"/>
      <c r="AG172" s="147" t="s">
        <v>157</v>
      </c>
      <c r="AH172" s="147"/>
      <c r="AI172" s="147"/>
      <c r="AJ172" s="147"/>
      <c r="AK172" s="147"/>
      <c r="AL172" s="147"/>
      <c r="AM172" s="147"/>
      <c r="AN172" s="147"/>
      <c r="AO172" s="147"/>
      <c r="AP172" s="147"/>
      <c r="AQ172" s="147"/>
      <c r="AR172" s="147"/>
      <c r="AS172" s="147"/>
      <c r="AT172" s="147"/>
      <c r="AU172" s="147"/>
      <c r="AV172" s="147"/>
      <c r="AW172" s="147"/>
      <c r="AX172" s="147"/>
      <c r="AY172" s="147"/>
      <c r="AZ172" s="147"/>
      <c r="BA172" s="147"/>
      <c r="BB172" s="147"/>
      <c r="BC172" s="147"/>
      <c r="BD172" s="147"/>
      <c r="BE172" s="147"/>
      <c r="BF172" s="147"/>
      <c r="BG172" s="147"/>
      <c r="BH172" s="147"/>
    </row>
    <row r="173" spans="1:60" ht="22.5" outlineLevel="1" x14ac:dyDescent="0.2">
      <c r="A173" s="154"/>
      <c r="B173" s="155"/>
      <c r="C173" s="253" t="s">
        <v>741</v>
      </c>
      <c r="D173" s="254"/>
      <c r="E173" s="254"/>
      <c r="F173" s="254"/>
      <c r="G173" s="254"/>
      <c r="H173" s="156"/>
      <c r="I173" s="156"/>
      <c r="J173" s="156"/>
      <c r="K173" s="156"/>
      <c r="L173" s="156"/>
      <c r="M173" s="156"/>
      <c r="N173" s="156"/>
      <c r="O173" s="156"/>
      <c r="P173" s="156"/>
      <c r="Q173" s="156"/>
      <c r="R173" s="156"/>
      <c r="S173" s="156"/>
      <c r="T173" s="156"/>
      <c r="U173" s="156"/>
      <c r="V173" s="156"/>
      <c r="W173" s="156"/>
      <c r="X173" s="156"/>
      <c r="Y173" s="147"/>
      <c r="Z173" s="147"/>
      <c r="AA173" s="147"/>
      <c r="AB173" s="147"/>
      <c r="AC173" s="147"/>
      <c r="AD173" s="147"/>
      <c r="AE173" s="147"/>
      <c r="AF173" s="147"/>
      <c r="AG173" s="147" t="s">
        <v>175</v>
      </c>
      <c r="AH173" s="147"/>
      <c r="AI173" s="147"/>
      <c r="AJ173" s="147"/>
      <c r="AK173" s="147"/>
      <c r="AL173" s="147"/>
      <c r="AM173" s="147"/>
      <c r="AN173" s="147"/>
      <c r="AO173" s="147"/>
      <c r="AP173" s="147"/>
      <c r="AQ173" s="147"/>
      <c r="AR173" s="147"/>
      <c r="AS173" s="147"/>
      <c r="AT173" s="147"/>
      <c r="AU173" s="147"/>
      <c r="AV173" s="147"/>
      <c r="AW173" s="147"/>
      <c r="AX173" s="147"/>
      <c r="AY173" s="147"/>
      <c r="AZ173" s="147"/>
      <c r="BA173" s="175" t="str">
        <f>C173</f>
        <v>nebo vybourání otvorů průřezové plochy přes 4 m2 ve zdivu nadzákladovém, včetně pomocného lešení o výšce podlahy do 1900 mm a pro zatížení do 1,5 kPa  (150 kg/m2),</v>
      </c>
      <c r="BB173" s="147"/>
      <c r="BC173" s="147"/>
      <c r="BD173" s="147"/>
      <c r="BE173" s="147"/>
      <c r="BF173" s="147"/>
      <c r="BG173" s="147"/>
      <c r="BH173" s="147"/>
    </row>
    <row r="174" spans="1:60" outlineLevel="1" x14ac:dyDescent="0.2">
      <c r="A174" s="154"/>
      <c r="B174" s="155"/>
      <c r="C174" s="179" t="s">
        <v>742</v>
      </c>
      <c r="D174" s="157"/>
      <c r="E174" s="158">
        <v>2.4</v>
      </c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  <c r="P174" s="156"/>
      <c r="Q174" s="156"/>
      <c r="R174" s="156"/>
      <c r="S174" s="156"/>
      <c r="T174" s="156"/>
      <c r="U174" s="156"/>
      <c r="V174" s="156"/>
      <c r="W174" s="156"/>
      <c r="X174" s="156"/>
      <c r="Y174" s="147"/>
      <c r="Z174" s="147"/>
      <c r="AA174" s="147"/>
      <c r="AB174" s="147"/>
      <c r="AC174" s="147"/>
      <c r="AD174" s="147"/>
      <c r="AE174" s="147"/>
      <c r="AF174" s="147"/>
      <c r="AG174" s="147" t="s">
        <v>159</v>
      </c>
      <c r="AH174" s="147">
        <v>0</v>
      </c>
      <c r="AI174" s="147"/>
      <c r="AJ174" s="147"/>
      <c r="AK174" s="147"/>
      <c r="AL174" s="147"/>
      <c r="AM174" s="147"/>
      <c r="AN174" s="147"/>
      <c r="AO174" s="147"/>
      <c r="AP174" s="147"/>
      <c r="AQ174" s="147"/>
      <c r="AR174" s="147"/>
      <c r="AS174" s="147"/>
      <c r="AT174" s="147"/>
      <c r="AU174" s="147"/>
      <c r="AV174" s="147"/>
      <c r="AW174" s="147"/>
      <c r="AX174" s="147"/>
      <c r="AY174" s="147"/>
      <c r="AZ174" s="147"/>
      <c r="BA174" s="147"/>
      <c r="BB174" s="147"/>
      <c r="BC174" s="147"/>
      <c r="BD174" s="147"/>
      <c r="BE174" s="147"/>
      <c r="BF174" s="147"/>
      <c r="BG174" s="147"/>
      <c r="BH174" s="147"/>
    </row>
    <row r="175" spans="1:60" outlineLevel="1" x14ac:dyDescent="0.2">
      <c r="A175" s="168">
        <v>57</v>
      </c>
      <c r="B175" s="169" t="s">
        <v>743</v>
      </c>
      <c r="C175" s="178" t="s">
        <v>744</v>
      </c>
      <c r="D175" s="170" t="s">
        <v>189</v>
      </c>
      <c r="E175" s="171">
        <v>9</v>
      </c>
      <c r="F175" s="172"/>
      <c r="G175" s="173">
        <f>ROUND(E175*F175,2)</f>
        <v>0</v>
      </c>
      <c r="H175" s="172"/>
      <c r="I175" s="173">
        <f>ROUND(E175*H175,2)</f>
        <v>0</v>
      </c>
      <c r="J175" s="172"/>
      <c r="K175" s="173">
        <f>ROUND(E175*J175,2)</f>
        <v>0</v>
      </c>
      <c r="L175" s="173">
        <v>21</v>
      </c>
      <c r="M175" s="173">
        <f>G175*(1+L175/100)</f>
        <v>0</v>
      </c>
      <c r="N175" s="173">
        <v>0</v>
      </c>
      <c r="O175" s="173">
        <f>ROUND(E175*N175,2)</f>
        <v>0</v>
      </c>
      <c r="P175" s="173">
        <v>7.85E-2</v>
      </c>
      <c r="Q175" s="173">
        <f>ROUND(E175*P175,2)</f>
        <v>0.71</v>
      </c>
      <c r="R175" s="173" t="s">
        <v>314</v>
      </c>
      <c r="S175" s="173" t="s">
        <v>154</v>
      </c>
      <c r="T175" s="174" t="s">
        <v>155</v>
      </c>
      <c r="U175" s="156">
        <v>6.2</v>
      </c>
      <c r="V175" s="156">
        <f>ROUND(E175*U175,2)</f>
        <v>55.8</v>
      </c>
      <c r="W175" s="156"/>
      <c r="X175" s="156" t="s">
        <v>156</v>
      </c>
      <c r="Y175" s="147"/>
      <c r="Z175" s="147"/>
      <c r="AA175" s="147"/>
      <c r="AB175" s="147"/>
      <c r="AC175" s="147"/>
      <c r="AD175" s="147"/>
      <c r="AE175" s="147"/>
      <c r="AF175" s="147"/>
      <c r="AG175" s="147" t="s">
        <v>157</v>
      </c>
      <c r="AH175" s="147"/>
      <c r="AI175" s="147"/>
      <c r="AJ175" s="147"/>
      <c r="AK175" s="147"/>
      <c r="AL175" s="147"/>
      <c r="AM175" s="147"/>
      <c r="AN175" s="147"/>
      <c r="AO175" s="147"/>
      <c r="AP175" s="147"/>
      <c r="AQ175" s="147"/>
      <c r="AR175" s="147"/>
      <c r="AS175" s="147"/>
      <c r="AT175" s="147"/>
      <c r="AU175" s="147"/>
      <c r="AV175" s="147"/>
      <c r="AW175" s="147"/>
      <c r="AX175" s="147"/>
      <c r="AY175" s="147"/>
      <c r="AZ175" s="147"/>
      <c r="BA175" s="147"/>
      <c r="BB175" s="147"/>
      <c r="BC175" s="147"/>
      <c r="BD175" s="147"/>
      <c r="BE175" s="147"/>
      <c r="BF175" s="147"/>
      <c r="BG175" s="147"/>
      <c r="BH175" s="147"/>
    </row>
    <row r="176" spans="1:60" outlineLevel="1" x14ac:dyDescent="0.2">
      <c r="A176" s="154"/>
      <c r="B176" s="155"/>
      <c r="C176" s="179" t="s">
        <v>745</v>
      </c>
      <c r="D176" s="157"/>
      <c r="E176" s="158">
        <v>9</v>
      </c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  <c r="P176" s="156"/>
      <c r="Q176" s="156"/>
      <c r="R176" s="156"/>
      <c r="S176" s="156"/>
      <c r="T176" s="156"/>
      <c r="U176" s="156"/>
      <c r="V176" s="156"/>
      <c r="W176" s="156"/>
      <c r="X176" s="156"/>
      <c r="Y176" s="147"/>
      <c r="Z176" s="147"/>
      <c r="AA176" s="147"/>
      <c r="AB176" s="147"/>
      <c r="AC176" s="147"/>
      <c r="AD176" s="147"/>
      <c r="AE176" s="147"/>
      <c r="AF176" s="147"/>
      <c r="AG176" s="147" t="s">
        <v>159</v>
      </c>
      <c r="AH176" s="147">
        <v>0</v>
      </c>
      <c r="AI176" s="147"/>
      <c r="AJ176" s="147"/>
      <c r="AK176" s="147"/>
      <c r="AL176" s="147"/>
      <c r="AM176" s="147"/>
      <c r="AN176" s="147"/>
      <c r="AO176" s="147"/>
      <c r="AP176" s="147"/>
      <c r="AQ176" s="147"/>
      <c r="AR176" s="147"/>
      <c r="AS176" s="147"/>
      <c r="AT176" s="147"/>
      <c r="AU176" s="147"/>
      <c r="AV176" s="147"/>
      <c r="AW176" s="147"/>
      <c r="AX176" s="147"/>
      <c r="AY176" s="147"/>
      <c r="AZ176" s="147"/>
      <c r="BA176" s="147"/>
      <c r="BB176" s="147"/>
      <c r="BC176" s="147"/>
      <c r="BD176" s="147"/>
      <c r="BE176" s="147"/>
      <c r="BF176" s="147"/>
      <c r="BG176" s="147"/>
      <c r="BH176" s="147"/>
    </row>
    <row r="177" spans="1:60" outlineLevel="1" x14ac:dyDescent="0.2">
      <c r="A177" s="168">
        <v>58</v>
      </c>
      <c r="B177" s="169" t="s">
        <v>746</v>
      </c>
      <c r="C177" s="178" t="s">
        <v>747</v>
      </c>
      <c r="D177" s="170" t="s">
        <v>189</v>
      </c>
      <c r="E177" s="171">
        <v>2</v>
      </c>
      <c r="F177" s="172"/>
      <c r="G177" s="173">
        <f>ROUND(E177*F177,2)</f>
        <v>0</v>
      </c>
      <c r="H177" s="172"/>
      <c r="I177" s="173">
        <f>ROUND(E177*H177,2)</f>
        <v>0</v>
      </c>
      <c r="J177" s="172"/>
      <c r="K177" s="173">
        <f>ROUND(E177*J177,2)</f>
        <v>0</v>
      </c>
      <c r="L177" s="173">
        <v>21</v>
      </c>
      <c r="M177" s="173">
        <f>G177*(1+L177/100)</f>
        <v>0</v>
      </c>
      <c r="N177" s="173">
        <v>0</v>
      </c>
      <c r="O177" s="173">
        <f>ROUND(E177*N177,2)</f>
        <v>0</v>
      </c>
      <c r="P177" s="173">
        <v>4.6000000000000001E-4</v>
      </c>
      <c r="Q177" s="173">
        <f>ROUND(E177*P177,2)</f>
        <v>0</v>
      </c>
      <c r="R177" s="173" t="s">
        <v>314</v>
      </c>
      <c r="S177" s="173" t="s">
        <v>154</v>
      </c>
      <c r="T177" s="174" t="s">
        <v>155</v>
      </c>
      <c r="U177" s="156">
        <v>1</v>
      </c>
      <c r="V177" s="156">
        <f>ROUND(E177*U177,2)</f>
        <v>2</v>
      </c>
      <c r="W177" s="156"/>
      <c r="X177" s="156" t="s">
        <v>156</v>
      </c>
      <c r="Y177" s="147"/>
      <c r="Z177" s="147"/>
      <c r="AA177" s="147"/>
      <c r="AB177" s="147"/>
      <c r="AC177" s="147"/>
      <c r="AD177" s="147"/>
      <c r="AE177" s="147"/>
      <c r="AF177" s="147"/>
      <c r="AG177" s="147" t="s">
        <v>157</v>
      </c>
      <c r="AH177" s="147"/>
      <c r="AI177" s="147"/>
      <c r="AJ177" s="147"/>
      <c r="AK177" s="147"/>
      <c r="AL177" s="147"/>
      <c r="AM177" s="147"/>
      <c r="AN177" s="147"/>
      <c r="AO177" s="147"/>
      <c r="AP177" s="147"/>
      <c r="AQ177" s="147"/>
      <c r="AR177" s="147"/>
      <c r="AS177" s="147"/>
      <c r="AT177" s="147"/>
      <c r="AU177" s="147"/>
      <c r="AV177" s="147"/>
      <c r="AW177" s="147"/>
      <c r="AX177" s="147"/>
      <c r="AY177" s="147"/>
      <c r="AZ177" s="147"/>
      <c r="BA177" s="147"/>
      <c r="BB177" s="147"/>
      <c r="BC177" s="147"/>
      <c r="BD177" s="147"/>
      <c r="BE177" s="147"/>
      <c r="BF177" s="147"/>
      <c r="BG177" s="147"/>
      <c r="BH177" s="147"/>
    </row>
    <row r="178" spans="1:60" outlineLevel="1" x14ac:dyDescent="0.2">
      <c r="A178" s="154"/>
      <c r="B178" s="155"/>
      <c r="C178" s="179" t="s">
        <v>748</v>
      </c>
      <c r="D178" s="157"/>
      <c r="E178" s="158">
        <v>2</v>
      </c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  <c r="P178" s="156"/>
      <c r="Q178" s="156"/>
      <c r="R178" s="156"/>
      <c r="S178" s="156"/>
      <c r="T178" s="156"/>
      <c r="U178" s="156"/>
      <c r="V178" s="156"/>
      <c r="W178" s="156"/>
      <c r="X178" s="156"/>
      <c r="Y178" s="147"/>
      <c r="Z178" s="147"/>
      <c r="AA178" s="147"/>
      <c r="AB178" s="147"/>
      <c r="AC178" s="147"/>
      <c r="AD178" s="147"/>
      <c r="AE178" s="147"/>
      <c r="AF178" s="147"/>
      <c r="AG178" s="147" t="s">
        <v>159</v>
      </c>
      <c r="AH178" s="147">
        <v>0</v>
      </c>
      <c r="AI178" s="147"/>
      <c r="AJ178" s="147"/>
      <c r="AK178" s="147"/>
      <c r="AL178" s="147"/>
      <c r="AM178" s="147"/>
      <c r="AN178" s="147"/>
      <c r="AO178" s="147"/>
      <c r="AP178" s="147"/>
      <c r="AQ178" s="147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  <c r="BB178" s="147"/>
      <c r="BC178" s="147"/>
      <c r="BD178" s="147"/>
      <c r="BE178" s="147"/>
      <c r="BF178" s="147"/>
      <c r="BG178" s="147"/>
      <c r="BH178" s="147"/>
    </row>
    <row r="179" spans="1:60" x14ac:dyDescent="0.2">
      <c r="A179" s="162" t="s">
        <v>148</v>
      </c>
      <c r="B179" s="163" t="s">
        <v>103</v>
      </c>
      <c r="C179" s="177" t="s">
        <v>104</v>
      </c>
      <c r="D179" s="164"/>
      <c r="E179" s="165"/>
      <c r="F179" s="166"/>
      <c r="G179" s="166">
        <f>SUMIF(AG180:AG185,"&lt;&gt;NOR",G180:G185)</f>
        <v>0</v>
      </c>
      <c r="H179" s="166"/>
      <c r="I179" s="166">
        <f>SUM(I180:I185)</f>
        <v>0</v>
      </c>
      <c r="J179" s="166"/>
      <c r="K179" s="166">
        <f>SUM(K180:K185)</f>
        <v>0</v>
      </c>
      <c r="L179" s="166"/>
      <c r="M179" s="166">
        <f>SUM(M180:M185)</f>
        <v>0</v>
      </c>
      <c r="N179" s="166"/>
      <c r="O179" s="166">
        <f>SUM(O180:O185)</f>
        <v>0</v>
      </c>
      <c r="P179" s="166"/>
      <c r="Q179" s="166">
        <f>SUM(Q180:Q185)</f>
        <v>0</v>
      </c>
      <c r="R179" s="166"/>
      <c r="S179" s="166"/>
      <c r="T179" s="167"/>
      <c r="U179" s="161"/>
      <c r="V179" s="161">
        <f>SUM(V180:V185)</f>
        <v>372.15</v>
      </c>
      <c r="W179" s="161"/>
      <c r="X179" s="161"/>
      <c r="AG179" t="s">
        <v>149</v>
      </c>
    </row>
    <row r="180" spans="1:60" outlineLevel="1" x14ac:dyDescent="0.2">
      <c r="A180" s="168">
        <v>59</v>
      </c>
      <c r="B180" s="169" t="s">
        <v>749</v>
      </c>
      <c r="C180" s="178" t="s">
        <v>750</v>
      </c>
      <c r="D180" s="170" t="s">
        <v>227</v>
      </c>
      <c r="E180" s="171">
        <v>3167.2719999999999</v>
      </c>
      <c r="F180" s="172"/>
      <c r="G180" s="173">
        <f>ROUND(E180*F180,2)</f>
        <v>0</v>
      </c>
      <c r="H180" s="172"/>
      <c r="I180" s="173">
        <f>ROUND(E180*H180,2)</f>
        <v>0</v>
      </c>
      <c r="J180" s="172"/>
      <c r="K180" s="173">
        <f>ROUND(E180*J180,2)</f>
        <v>0</v>
      </c>
      <c r="L180" s="173">
        <v>21</v>
      </c>
      <c r="M180" s="173">
        <f>G180*(1+L180/100)</f>
        <v>0</v>
      </c>
      <c r="N180" s="173">
        <v>0</v>
      </c>
      <c r="O180" s="173">
        <f>ROUND(E180*N180,2)</f>
        <v>0</v>
      </c>
      <c r="P180" s="173">
        <v>0</v>
      </c>
      <c r="Q180" s="173">
        <f>ROUND(E180*P180,2)</f>
        <v>0</v>
      </c>
      <c r="R180" s="173" t="s">
        <v>190</v>
      </c>
      <c r="S180" s="173" t="s">
        <v>154</v>
      </c>
      <c r="T180" s="174" t="s">
        <v>155</v>
      </c>
      <c r="U180" s="156">
        <v>0.11749999999999999</v>
      </c>
      <c r="V180" s="156">
        <f>ROUND(E180*U180,2)</f>
        <v>372.15</v>
      </c>
      <c r="W180" s="156"/>
      <c r="X180" s="156" t="s">
        <v>156</v>
      </c>
      <c r="Y180" s="147"/>
      <c r="Z180" s="147"/>
      <c r="AA180" s="147"/>
      <c r="AB180" s="147"/>
      <c r="AC180" s="147"/>
      <c r="AD180" s="147"/>
      <c r="AE180" s="147"/>
      <c r="AF180" s="147"/>
      <c r="AG180" s="147" t="s">
        <v>751</v>
      </c>
      <c r="AH180" s="147"/>
      <c r="AI180" s="147"/>
      <c r="AJ180" s="147"/>
      <c r="AK180" s="147"/>
      <c r="AL180" s="147"/>
      <c r="AM180" s="147"/>
      <c r="AN180" s="147"/>
      <c r="AO180" s="147"/>
      <c r="AP180" s="147"/>
      <c r="AQ180" s="147"/>
      <c r="AR180" s="147"/>
      <c r="AS180" s="147"/>
      <c r="AT180" s="147"/>
      <c r="AU180" s="147"/>
      <c r="AV180" s="147"/>
      <c r="AW180" s="147"/>
      <c r="AX180" s="147"/>
      <c r="AY180" s="147"/>
      <c r="AZ180" s="147"/>
      <c r="BA180" s="147"/>
      <c r="BB180" s="147"/>
      <c r="BC180" s="147"/>
      <c r="BD180" s="147"/>
      <c r="BE180" s="147"/>
      <c r="BF180" s="147"/>
      <c r="BG180" s="147"/>
      <c r="BH180" s="147"/>
    </row>
    <row r="181" spans="1:60" ht="22.5" outlineLevel="1" x14ac:dyDescent="0.2">
      <c r="A181" s="154"/>
      <c r="B181" s="155"/>
      <c r="C181" s="253" t="s">
        <v>752</v>
      </c>
      <c r="D181" s="254"/>
      <c r="E181" s="254"/>
      <c r="F181" s="254"/>
      <c r="G181" s="254"/>
      <c r="H181" s="156"/>
      <c r="I181" s="156"/>
      <c r="J181" s="156"/>
      <c r="K181" s="156"/>
      <c r="L181" s="156"/>
      <c r="M181" s="156"/>
      <c r="N181" s="156"/>
      <c r="O181" s="156"/>
      <c r="P181" s="156"/>
      <c r="Q181" s="156"/>
      <c r="R181" s="156"/>
      <c r="S181" s="156"/>
      <c r="T181" s="156"/>
      <c r="U181" s="156"/>
      <c r="V181" s="156"/>
      <c r="W181" s="156"/>
      <c r="X181" s="156"/>
      <c r="Y181" s="147"/>
      <c r="Z181" s="147"/>
      <c r="AA181" s="147"/>
      <c r="AB181" s="147"/>
      <c r="AC181" s="147"/>
      <c r="AD181" s="147"/>
      <c r="AE181" s="147"/>
      <c r="AF181" s="147"/>
      <c r="AG181" s="147" t="s">
        <v>175</v>
      </c>
      <c r="AH181" s="147"/>
      <c r="AI181" s="147"/>
      <c r="AJ181" s="147"/>
      <c r="AK181" s="147"/>
      <c r="AL181" s="147"/>
      <c r="AM181" s="147"/>
      <c r="AN181" s="147"/>
      <c r="AO181" s="147"/>
      <c r="AP181" s="147"/>
      <c r="AQ181" s="147"/>
      <c r="AR181" s="147"/>
      <c r="AS181" s="147"/>
      <c r="AT181" s="147"/>
      <c r="AU181" s="147"/>
      <c r="AV181" s="147"/>
      <c r="AW181" s="147"/>
      <c r="AX181" s="147"/>
      <c r="AY181" s="147"/>
      <c r="AZ181" s="147"/>
      <c r="BA181" s="175" t="str">
        <f>C181</f>
        <v>vodovodu nebo kanalizace ražené nebo hloubené (827 1.4, 827 2.4) z trub betonových nebo železobetonových včetně drobných objektů,</v>
      </c>
      <c r="BB181" s="147"/>
      <c r="BC181" s="147"/>
      <c r="BD181" s="147"/>
      <c r="BE181" s="147"/>
      <c r="BF181" s="147"/>
      <c r="BG181" s="147"/>
      <c r="BH181" s="147"/>
    </row>
    <row r="182" spans="1:60" outlineLevel="1" x14ac:dyDescent="0.2">
      <c r="A182" s="154"/>
      <c r="B182" s="155"/>
      <c r="C182" s="264" t="s">
        <v>753</v>
      </c>
      <c r="D182" s="265"/>
      <c r="E182" s="265"/>
      <c r="F182" s="265"/>
      <c r="G182" s="265"/>
      <c r="H182" s="156"/>
      <c r="I182" s="156"/>
      <c r="J182" s="156"/>
      <c r="K182" s="156"/>
      <c r="L182" s="156"/>
      <c r="M182" s="156"/>
      <c r="N182" s="156"/>
      <c r="O182" s="156"/>
      <c r="P182" s="156"/>
      <c r="Q182" s="156"/>
      <c r="R182" s="156"/>
      <c r="S182" s="156"/>
      <c r="T182" s="156"/>
      <c r="U182" s="156"/>
      <c r="V182" s="156"/>
      <c r="W182" s="156"/>
      <c r="X182" s="156"/>
      <c r="Y182" s="147"/>
      <c r="Z182" s="147"/>
      <c r="AA182" s="147"/>
      <c r="AB182" s="147"/>
      <c r="AC182" s="147"/>
      <c r="AD182" s="147"/>
      <c r="AE182" s="147"/>
      <c r="AF182" s="147"/>
      <c r="AG182" s="147" t="s">
        <v>331</v>
      </c>
      <c r="AH182" s="147"/>
      <c r="AI182" s="147"/>
      <c r="AJ182" s="147"/>
      <c r="AK182" s="147"/>
      <c r="AL182" s="147"/>
      <c r="AM182" s="147"/>
      <c r="AN182" s="147"/>
      <c r="AO182" s="147"/>
      <c r="AP182" s="147"/>
      <c r="AQ182" s="147"/>
      <c r="AR182" s="147"/>
      <c r="AS182" s="147"/>
      <c r="AT182" s="147"/>
      <c r="AU182" s="147"/>
      <c r="AV182" s="147"/>
      <c r="AW182" s="147"/>
      <c r="AX182" s="147"/>
      <c r="AY182" s="147"/>
      <c r="AZ182" s="147"/>
      <c r="BA182" s="147"/>
      <c r="BB182" s="147"/>
      <c r="BC182" s="147"/>
      <c r="BD182" s="147"/>
      <c r="BE182" s="147"/>
      <c r="BF182" s="147"/>
      <c r="BG182" s="147"/>
      <c r="BH182" s="147"/>
    </row>
    <row r="183" spans="1:60" outlineLevel="1" x14ac:dyDescent="0.2">
      <c r="A183" s="154"/>
      <c r="B183" s="155"/>
      <c r="C183" s="179" t="s">
        <v>309</v>
      </c>
      <c r="D183" s="157"/>
      <c r="E183" s="158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  <c r="Q183" s="156"/>
      <c r="R183" s="156"/>
      <c r="S183" s="156"/>
      <c r="T183" s="156"/>
      <c r="U183" s="156"/>
      <c r="V183" s="156"/>
      <c r="W183" s="156"/>
      <c r="X183" s="156"/>
      <c r="Y183" s="147"/>
      <c r="Z183" s="147"/>
      <c r="AA183" s="147"/>
      <c r="AB183" s="147"/>
      <c r="AC183" s="147"/>
      <c r="AD183" s="147"/>
      <c r="AE183" s="147"/>
      <c r="AF183" s="147"/>
      <c r="AG183" s="147" t="s">
        <v>159</v>
      </c>
      <c r="AH183" s="147">
        <v>0</v>
      </c>
      <c r="AI183" s="147"/>
      <c r="AJ183" s="147"/>
      <c r="AK183" s="147"/>
      <c r="AL183" s="147"/>
      <c r="AM183" s="147"/>
      <c r="AN183" s="147"/>
      <c r="AO183" s="147"/>
      <c r="AP183" s="147"/>
      <c r="AQ183" s="147"/>
      <c r="AR183" s="147"/>
      <c r="AS183" s="147"/>
      <c r="AT183" s="147"/>
      <c r="AU183" s="147"/>
      <c r="AV183" s="147"/>
      <c r="AW183" s="147"/>
      <c r="AX183" s="147"/>
      <c r="AY183" s="147"/>
      <c r="AZ183" s="147"/>
      <c r="BA183" s="147"/>
      <c r="BB183" s="147"/>
      <c r="BC183" s="147"/>
      <c r="BD183" s="147"/>
      <c r="BE183" s="147"/>
      <c r="BF183" s="147"/>
      <c r="BG183" s="147"/>
      <c r="BH183" s="147"/>
    </row>
    <row r="184" spans="1:60" ht="22.5" outlineLevel="1" x14ac:dyDescent="0.2">
      <c r="A184" s="154"/>
      <c r="B184" s="155"/>
      <c r="C184" s="179" t="s">
        <v>754</v>
      </c>
      <c r="D184" s="157"/>
      <c r="E184" s="158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56"/>
      <c r="Q184" s="156"/>
      <c r="R184" s="156"/>
      <c r="S184" s="156"/>
      <c r="T184" s="156"/>
      <c r="U184" s="156"/>
      <c r="V184" s="156"/>
      <c r="W184" s="156"/>
      <c r="X184" s="156"/>
      <c r="Y184" s="147"/>
      <c r="Z184" s="147"/>
      <c r="AA184" s="147"/>
      <c r="AB184" s="147"/>
      <c r="AC184" s="147"/>
      <c r="AD184" s="147"/>
      <c r="AE184" s="147"/>
      <c r="AF184" s="147"/>
      <c r="AG184" s="147" t="s">
        <v>159</v>
      </c>
      <c r="AH184" s="147">
        <v>0</v>
      </c>
      <c r="AI184" s="147"/>
      <c r="AJ184" s="147"/>
      <c r="AK184" s="147"/>
      <c r="AL184" s="147"/>
      <c r="AM184" s="147"/>
      <c r="AN184" s="147"/>
      <c r="AO184" s="147"/>
      <c r="AP184" s="147"/>
      <c r="AQ184" s="147"/>
      <c r="AR184" s="147"/>
      <c r="AS184" s="147"/>
      <c r="AT184" s="147"/>
      <c r="AU184" s="147"/>
      <c r="AV184" s="147"/>
      <c r="AW184" s="147"/>
      <c r="AX184" s="147"/>
      <c r="AY184" s="147"/>
      <c r="AZ184" s="147"/>
      <c r="BA184" s="147"/>
      <c r="BB184" s="147"/>
      <c r="BC184" s="147"/>
      <c r="BD184" s="147"/>
      <c r="BE184" s="147"/>
      <c r="BF184" s="147"/>
      <c r="BG184" s="147"/>
      <c r="BH184" s="147"/>
    </row>
    <row r="185" spans="1:60" outlineLevel="1" x14ac:dyDescent="0.2">
      <c r="A185" s="154"/>
      <c r="B185" s="155"/>
      <c r="C185" s="179" t="s">
        <v>755</v>
      </c>
      <c r="D185" s="157"/>
      <c r="E185" s="158">
        <v>3167.2719999999999</v>
      </c>
      <c r="F185" s="156"/>
      <c r="G185" s="156"/>
      <c r="H185" s="156"/>
      <c r="I185" s="156"/>
      <c r="J185" s="156"/>
      <c r="K185" s="156"/>
      <c r="L185" s="156"/>
      <c r="M185" s="156"/>
      <c r="N185" s="156"/>
      <c r="O185" s="156"/>
      <c r="P185" s="156"/>
      <c r="Q185" s="156"/>
      <c r="R185" s="156"/>
      <c r="S185" s="156"/>
      <c r="T185" s="156"/>
      <c r="U185" s="156"/>
      <c r="V185" s="156"/>
      <c r="W185" s="156"/>
      <c r="X185" s="156"/>
      <c r="Y185" s="147"/>
      <c r="Z185" s="147"/>
      <c r="AA185" s="147"/>
      <c r="AB185" s="147"/>
      <c r="AC185" s="147"/>
      <c r="AD185" s="147"/>
      <c r="AE185" s="147"/>
      <c r="AF185" s="147"/>
      <c r="AG185" s="147" t="s">
        <v>159</v>
      </c>
      <c r="AH185" s="147">
        <v>0</v>
      </c>
      <c r="AI185" s="147"/>
      <c r="AJ185" s="147"/>
      <c r="AK185" s="147"/>
      <c r="AL185" s="147"/>
      <c r="AM185" s="147"/>
      <c r="AN185" s="147"/>
      <c r="AO185" s="147"/>
      <c r="AP185" s="147"/>
      <c r="AQ185" s="147"/>
      <c r="AR185" s="147"/>
      <c r="AS185" s="147"/>
      <c r="AT185" s="147"/>
      <c r="AU185" s="147"/>
      <c r="AV185" s="147"/>
      <c r="AW185" s="147"/>
      <c r="AX185" s="147"/>
      <c r="AY185" s="147"/>
      <c r="AZ185" s="147"/>
      <c r="BA185" s="147"/>
      <c r="BB185" s="147"/>
      <c r="BC185" s="147"/>
      <c r="BD185" s="147"/>
      <c r="BE185" s="147"/>
      <c r="BF185" s="147"/>
      <c r="BG185" s="147"/>
      <c r="BH185" s="147"/>
    </row>
    <row r="186" spans="1:60" x14ac:dyDescent="0.2">
      <c r="A186" s="162" t="s">
        <v>148</v>
      </c>
      <c r="B186" s="163" t="s">
        <v>117</v>
      </c>
      <c r="C186" s="177" t="s">
        <v>118</v>
      </c>
      <c r="D186" s="164"/>
      <c r="E186" s="165"/>
      <c r="F186" s="166"/>
      <c r="G186" s="166">
        <f>SUMIF(AG187:AG202,"&lt;&gt;NOR",G187:G202)</f>
        <v>0</v>
      </c>
      <c r="H186" s="166"/>
      <c r="I186" s="166">
        <f>SUM(I187:I202)</f>
        <v>0</v>
      </c>
      <c r="J186" s="166"/>
      <c r="K186" s="166">
        <f>SUM(K187:K202)</f>
        <v>0</v>
      </c>
      <c r="L186" s="166"/>
      <c r="M186" s="166">
        <f>SUM(M187:M202)</f>
        <v>0</v>
      </c>
      <c r="N186" s="166"/>
      <c r="O186" s="166">
        <f>SUM(O187:O202)</f>
        <v>0</v>
      </c>
      <c r="P186" s="166"/>
      <c r="Q186" s="166">
        <f>SUM(Q187:Q202)</f>
        <v>0</v>
      </c>
      <c r="R186" s="166"/>
      <c r="S186" s="166"/>
      <c r="T186" s="167"/>
      <c r="U186" s="161"/>
      <c r="V186" s="161">
        <f>SUM(V187:V202)</f>
        <v>1.1200000000000001</v>
      </c>
      <c r="W186" s="161"/>
      <c r="X186" s="161"/>
      <c r="AG186" t="s">
        <v>149</v>
      </c>
    </row>
    <row r="187" spans="1:60" ht="22.5" outlineLevel="1" x14ac:dyDescent="0.2">
      <c r="A187" s="168">
        <v>60</v>
      </c>
      <c r="B187" s="169" t="s">
        <v>756</v>
      </c>
      <c r="C187" s="178" t="s">
        <v>757</v>
      </c>
      <c r="D187" s="170" t="s">
        <v>227</v>
      </c>
      <c r="E187" s="171">
        <v>10.25742</v>
      </c>
      <c r="F187" s="172"/>
      <c r="G187" s="173">
        <f>ROUND(E187*F187,2)</f>
        <v>0</v>
      </c>
      <c r="H187" s="172"/>
      <c r="I187" s="173">
        <f>ROUND(E187*H187,2)</f>
        <v>0</v>
      </c>
      <c r="J187" s="172"/>
      <c r="K187" s="173">
        <f>ROUND(E187*J187,2)</f>
        <v>0</v>
      </c>
      <c r="L187" s="173">
        <v>21</v>
      </c>
      <c r="M187" s="173">
        <f>G187*(1+L187/100)</f>
        <v>0</v>
      </c>
      <c r="N187" s="173">
        <v>0</v>
      </c>
      <c r="O187" s="173">
        <f>ROUND(E187*N187,2)</f>
        <v>0</v>
      </c>
      <c r="P187" s="173">
        <v>0</v>
      </c>
      <c r="Q187" s="173">
        <f>ROUND(E187*P187,2)</f>
        <v>0</v>
      </c>
      <c r="R187" s="173" t="s">
        <v>153</v>
      </c>
      <c r="S187" s="173" t="s">
        <v>154</v>
      </c>
      <c r="T187" s="174" t="s">
        <v>155</v>
      </c>
      <c r="U187" s="156">
        <v>0.01</v>
      </c>
      <c r="V187" s="156">
        <f>ROUND(E187*U187,2)</f>
        <v>0.1</v>
      </c>
      <c r="W187" s="156"/>
      <c r="X187" s="156" t="s">
        <v>156</v>
      </c>
      <c r="Y187" s="147"/>
      <c r="Z187" s="147"/>
      <c r="AA187" s="147"/>
      <c r="AB187" s="147"/>
      <c r="AC187" s="147"/>
      <c r="AD187" s="147"/>
      <c r="AE187" s="147"/>
      <c r="AF187" s="147"/>
      <c r="AG187" s="147" t="s">
        <v>758</v>
      </c>
      <c r="AH187" s="147"/>
      <c r="AI187" s="147"/>
      <c r="AJ187" s="147"/>
      <c r="AK187" s="147"/>
      <c r="AL187" s="147"/>
      <c r="AM187" s="147"/>
      <c r="AN187" s="147"/>
      <c r="AO187" s="147"/>
      <c r="AP187" s="147"/>
      <c r="AQ187" s="147"/>
      <c r="AR187" s="147"/>
      <c r="AS187" s="147"/>
      <c r="AT187" s="147"/>
      <c r="AU187" s="147"/>
      <c r="AV187" s="147"/>
      <c r="AW187" s="147"/>
      <c r="AX187" s="147"/>
      <c r="AY187" s="147"/>
      <c r="AZ187" s="147"/>
      <c r="BA187" s="147"/>
      <c r="BB187" s="147"/>
      <c r="BC187" s="147"/>
      <c r="BD187" s="147"/>
      <c r="BE187" s="147"/>
      <c r="BF187" s="147"/>
      <c r="BG187" s="147"/>
      <c r="BH187" s="147"/>
    </row>
    <row r="188" spans="1:60" outlineLevel="1" x14ac:dyDescent="0.2">
      <c r="A188" s="154"/>
      <c r="B188" s="155"/>
      <c r="C188" s="179" t="s">
        <v>332</v>
      </c>
      <c r="D188" s="157"/>
      <c r="E188" s="158"/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  <c r="P188" s="156"/>
      <c r="Q188" s="156"/>
      <c r="R188" s="156"/>
      <c r="S188" s="156"/>
      <c r="T188" s="156"/>
      <c r="U188" s="156"/>
      <c r="V188" s="156"/>
      <c r="W188" s="156"/>
      <c r="X188" s="156"/>
      <c r="Y188" s="147"/>
      <c r="Z188" s="147"/>
      <c r="AA188" s="147"/>
      <c r="AB188" s="147"/>
      <c r="AC188" s="147"/>
      <c r="AD188" s="147"/>
      <c r="AE188" s="147"/>
      <c r="AF188" s="147"/>
      <c r="AG188" s="147" t="s">
        <v>159</v>
      </c>
      <c r="AH188" s="147">
        <v>0</v>
      </c>
      <c r="AI188" s="147"/>
      <c r="AJ188" s="147"/>
      <c r="AK188" s="147"/>
      <c r="AL188" s="147"/>
      <c r="AM188" s="147"/>
      <c r="AN188" s="147"/>
      <c r="AO188" s="147"/>
      <c r="AP188" s="147"/>
      <c r="AQ188" s="147"/>
      <c r="AR188" s="147"/>
      <c r="AS188" s="147"/>
      <c r="AT188" s="147"/>
      <c r="AU188" s="147"/>
      <c r="AV188" s="147"/>
      <c r="AW188" s="147"/>
      <c r="AX188" s="147"/>
      <c r="AY188" s="147"/>
      <c r="AZ188" s="147"/>
      <c r="BA188" s="147"/>
      <c r="BB188" s="147"/>
      <c r="BC188" s="147"/>
      <c r="BD188" s="147"/>
      <c r="BE188" s="147"/>
      <c r="BF188" s="147"/>
      <c r="BG188" s="147"/>
      <c r="BH188" s="147"/>
    </row>
    <row r="189" spans="1:60" outlineLevel="1" x14ac:dyDescent="0.2">
      <c r="A189" s="154"/>
      <c r="B189" s="155"/>
      <c r="C189" s="179" t="s">
        <v>759</v>
      </c>
      <c r="D189" s="157"/>
      <c r="E189" s="158"/>
      <c r="F189" s="156"/>
      <c r="G189" s="156"/>
      <c r="H189" s="156"/>
      <c r="I189" s="156"/>
      <c r="J189" s="156"/>
      <c r="K189" s="156"/>
      <c r="L189" s="156"/>
      <c r="M189" s="156"/>
      <c r="N189" s="156"/>
      <c r="O189" s="156"/>
      <c r="P189" s="156"/>
      <c r="Q189" s="156"/>
      <c r="R189" s="156"/>
      <c r="S189" s="156"/>
      <c r="T189" s="156"/>
      <c r="U189" s="156"/>
      <c r="V189" s="156"/>
      <c r="W189" s="156"/>
      <c r="X189" s="156"/>
      <c r="Y189" s="147"/>
      <c r="Z189" s="147"/>
      <c r="AA189" s="147"/>
      <c r="AB189" s="147"/>
      <c r="AC189" s="147"/>
      <c r="AD189" s="147"/>
      <c r="AE189" s="147"/>
      <c r="AF189" s="147"/>
      <c r="AG189" s="147" t="s">
        <v>159</v>
      </c>
      <c r="AH189" s="147">
        <v>0</v>
      </c>
      <c r="AI189" s="147"/>
      <c r="AJ189" s="147"/>
      <c r="AK189" s="147"/>
      <c r="AL189" s="147"/>
      <c r="AM189" s="147"/>
      <c r="AN189" s="147"/>
      <c r="AO189" s="147"/>
      <c r="AP189" s="147"/>
      <c r="AQ189" s="147"/>
      <c r="AR189" s="147"/>
      <c r="AS189" s="147"/>
      <c r="AT189" s="147"/>
      <c r="AU189" s="147"/>
      <c r="AV189" s="147"/>
      <c r="AW189" s="147"/>
      <c r="AX189" s="147"/>
      <c r="AY189" s="147"/>
      <c r="AZ189" s="147"/>
      <c r="BA189" s="147"/>
      <c r="BB189" s="147"/>
      <c r="BC189" s="147"/>
      <c r="BD189" s="147"/>
      <c r="BE189" s="147"/>
      <c r="BF189" s="147"/>
      <c r="BG189" s="147"/>
      <c r="BH189" s="147"/>
    </row>
    <row r="190" spans="1:60" outlineLevel="1" x14ac:dyDescent="0.2">
      <c r="A190" s="154"/>
      <c r="B190" s="155"/>
      <c r="C190" s="179" t="s">
        <v>760</v>
      </c>
      <c r="D190" s="157"/>
      <c r="E190" s="158">
        <v>10.25742</v>
      </c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  <c r="P190" s="156"/>
      <c r="Q190" s="156"/>
      <c r="R190" s="156"/>
      <c r="S190" s="156"/>
      <c r="T190" s="156"/>
      <c r="U190" s="156"/>
      <c r="V190" s="156"/>
      <c r="W190" s="156"/>
      <c r="X190" s="156"/>
      <c r="Y190" s="147"/>
      <c r="Z190" s="147"/>
      <c r="AA190" s="147"/>
      <c r="AB190" s="147"/>
      <c r="AC190" s="147"/>
      <c r="AD190" s="147"/>
      <c r="AE190" s="147"/>
      <c r="AF190" s="147"/>
      <c r="AG190" s="147" t="s">
        <v>159</v>
      </c>
      <c r="AH190" s="147">
        <v>0</v>
      </c>
      <c r="AI190" s="147"/>
      <c r="AJ190" s="147"/>
      <c r="AK190" s="147"/>
      <c r="AL190" s="147"/>
      <c r="AM190" s="147"/>
      <c r="AN190" s="147"/>
      <c r="AO190" s="147"/>
      <c r="AP190" s="147"/>
      <c r="AQ190" s="147"/>
      <c r="AR190" s="147"/>
      <c r="AS190" s="147"/>
      <c r="AT190" s="147"/>
      <c r="AU190" s="147"/>
      <c r="AV190" s="147"/>
      <c r="AW190" s="147"/>
      <c r="AX190" s="147"/>
      <c r="AY190" s="147"/>
      <c r="AZ190" s="147"/>
      <c r="BA190" s="147"/>
      <c r="BB190" s="147"/>
      <c r="BC190" s="147"/>
      <c r="BD190" s="147"/>
      <c r="BE190" s="147"/>
      <c r="BF190" s="147"/>
      <c r="BG190" s="147"/>
      <c r="BH190" s="147"/>
    </row>
    <row r="191" spans="1:60" ht="22.5" outlineLevel="1" x14ac:dyDescent="0.2">
      <c r="A191" s="168">
        <v>61</v>
      </c>
      <c r="B191" s="169" t="s">
        <v>761</v>
      </c>
      <c r="C191" s="178" t="s">
        <v>762</v>
      </c>
      <c r="D191" s="170" t="s">
        <v>227</v>
      </c>
      <c r="E191" s="171">
        <v>143.60388</v>
      </c>
      <c r="F191" s="172"/>
      <c r="G191" s="173">
        <f>ROUND(E191*F191,2)</f>
        <v>0</v>
      </c>
      <c r="H191" s="172"/>
      <c r="I191" s="173">
        <f>ROUND(E191*H191,2)</f>
        <v>0</v>
      </c>
      <c r="J191" s="172"/>
      <c r="K191" s="173">
        <f>ROUND(E191*J191,2)</f>
        <v>0</v>
      </c>
      <c r="L191" s="173">
        <v>21</v>
      </c>
      <c r="M191" s="173">
        <f>G191*(1+L191/100)</f>
        <v>0</v>
      </c>
      <c r="N191" s="173">
        <v>0</v>
      </c>
      <c r="O191" s="173">
        <f>ROUND(E191*N191,2)</f>
        <v>0</v>
      </c>
      <c r="P191" s="173">
        <v>0</v>
      </c>
      <c r="Q191" s="173">
        <f>ROUND(E191*P191,2)</f>
        <v>0</v>
      </c>
      <c r="R191" s="173" t="s">
        <v>153</v>
      </c>
      <c r="S191" s="173" t="s">
        <v>154</v>
      </c>
      <c r="T191" s="174" t="s">
        <v>155</v>
      </c>
      <c r="U191" s="156">
        <v>0</v>
      </c>
      <c r="V191" s="156">
        <f>ROUND(E191*U191,2)</f>
        <v>0</v>
      </c>
      <c r="W191" s="156"/>
      <c r="X191" s="156" t="s">
        <v>156</v>
      </c>
      <c r="Y191" s="147"/>
      <c r="Z191" s="147"/>
      <c r="AA191" s="147"/>
      <c r="AB191" s="147"/>
      <c r="AC191" s="147"/>
      <c r="AD191" s="147"/>
      <c r="AE191" s="147"/>
      <c r="AF191" s="147"/>
      <c r="AG191" s="147" t="s">
        <v>758</v>
      </c>
      <c r="AH191" s="147"/>
      <c r="AI191" s="147"/>
      <c r="AJ191" s="147"/>
      <c r="AK191" s="147"/>
      <c r="AL191" s="147"/>
      <c r="AM191" s="147"/>
      <c r="AN191" s="147"/>
      <c r="AO191" s="147"/>
      <c r="AP191" s="147"/>
      <c r="AQ191" s="147"/>
      <c r="AR191" s="147"/>
      <c r="AS191" s="147"/>
      <c r="AT191" s="147"/>
      <c r="AU191" s="147"/>
      <c r="AV191" s="147"/>
      <c r="AW191" s="147"/>
      <c r="AX191" s="147"/>
      <c r="AY191" s="147"/>
      <c r="AZ191" s="147"/>
      <c r="BA191" s="147"/>
      <c r="BB191" s="147"/>
      <c r="BC191" s="147"/>
      <c r="BD191" s="147"/>
      <c r="BE191" s="147"/>
      <c r="BF191" s="147"/>
      <c r="BG191" s="147"/>
      <c r="BH191" s="147"/>
    </row>
    <row r="192" spans="1:60" outlineLevel="1" x14ac:dyDescent="0.2">
      <c r="A192" s="154"/>
      <c r="B192" s="155"/>
      <c r="C192" s="179" t="s">
        <v>763</v>
      </c>
      <c r="D192" s="157"/>
      <c r="E192" s="158">
        <v>10.25742</v>
      </c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  <c r="P192" s="156"/>
      <c r="Q192" s="156"/>
      <c r="R192" s="156"/>
      <c r="S192" s="156"/>
      <c r="T192" s="156"/>
      <c r="U192" s="156"/>
      <c r="V192" s="156"/>
      <c r="W192" s="156"/>
      <c r="X192" s="156"/>
      <c r="Y192" s="147"/>
      <c r="Z192" s="147"/>
      <c r="AA192" s="147"/>
      <c r="AB192" s="147"/>
      <c r="AC192" s="147"/>
      <c r="AD192" s="147"/>
      <c r="AE192" s="147"/>
      <c r="AF192" s="147"/>
      <c r="AG192" s="147" t="s">
        <v>159</v>
      </c>
      <c r="AH192" s="147">
        <v>5</v>
      </c>
      <c r="AI192" s="147"/>
      <c r="AJ192" s="147"/>
      <c r="AK192" s="147"/>
      <c r="AL192" s="147"/>
      <c r="AM192" s="147"/>
      <c r="AN192" s="147"/>
      <c r="AO192" s="147"/>
      <c r="AP192" s="147"/>
      <c r="AQ192" s="147"/>
      <c r="AR192" s="147"/>
      <c r="AS192" s="147"/>
      <c r="AT192" s="147"/>
      <c r="AU192" s="147"/>
      <c r="AV192" s="147"/>
      <c r="AW192" s="147"/>
      <c r="AX192" s="147"/>
      <c r="AY192" s="147"/>
      <c r="AZ192" s="147"/>
      <c r="BA192" s="147"/>
      <c r="BB192" s="147"/>
      <c r="BC192" s="147"/>
      <c r="BD192" s="147"/>
      <c r="BE192" s="147"/>
      <c r="BF192" s="147"/>
      <c r="BG192" s="147"/>
      <c r="BH192" s="147"/>
    </row>
    <row r="193" spans="1:60" outlineLevel="1" x14ac:dyDescent="0.2">
      <c r="A193" s="154"/>
      <c r="B193" s="155"/>
      <c r="C193" s="180" t="s">
        <v>764</v>
      </c>
      <c r="D193" s="159"/>
      <c r="E193" s="160">
        <v>133.34646000000001</v>
      </c>
      <c r="F193" s="156"/>
      <c r="G193" s="156"/>
      <c r="H193" s="156"/>
      <c r="I193" s="156"/>
      <c r="J193" s="156"/>
      <c r="K193" s="156"/>
      <c r="L193" s="156"/>
      <c r="M193" s="156"/>
      <c r="N193" s="156"/>
      <c r="O193" s="156"/>
      <c r="P193" s="156"/>
      <c r="Q193" s="156"/>
      <c r="R193" s="156"/>
      <c r="S193" s="156"/>
      <c r="T193" s="156"/>
      <c r="U193" s="156"/>
      <c r="V193" s="156"/>
      <c r="W193" s="156"/>
      <c r="X193" s="156"/>
      <c r="Y193" s="147"/>
      <c r="Z193" s="147"/>
      <c r="AA193" s="147"/>
      <c r="AB193" s="147"/>
      <c r="AC193" s="147"/>
      <c r="AD193" s="147"/>
      <c r="AE193" s="147"/>
      <c r="AF193" s="147"/>
      <c r="AG193" s="147" t="s">
        <v>159</v>
      </c>
      <c r="AH193" s="147">
        <v>4</v>
      </c>
      <c r="AI193" s="147"/>
      <c r="AJ193" s="147"/>
      <c r="AK193" s="147"/>
      <c r="AL193" s="147"/>
      <c r="AM193" s="147"/>
      <c r="AN193" s="147"/>
      <c r="AO193" s="147"/>
      <c r="AP193" s="147"/>
      <c r="AQ193" s="147"/>
      <c r="AR193" s="147"/>
      <c r="AS193" s="147"/>
      <c r="AT193" s="147"/>
      <c r="AU193" s="147"/>
      <c r="AV193" s="147"/>
      <c r="AW193" s="147"/>
      <c r="AX193" s="147"/>
      <c r="AY193" s="147"/>
      <c r="AZ193" s="147"/>
      <c r="BA193" s="147"/>
      <c r="BB193" s="147"/>
      <c r="BC193" s="147"/>
      <c r="BD193" s="147"/>
      <c r="BE193" s="147"/>
      <c r="BF193" s="147"/>
      <c r="BG193" s="147"/>
      <c r="BH193" s="147"/>
    </row>
    <row r="194" spans="1:60" outlineLevel="1" x14ac:dyDescent="0.2">
      <c r="A194" s="168">
        <v>62</v>
      </c>
      <c r="B194" s="169" t="s">
        <v>765</v>
      </c>
      <c r="C194" s="178" t="s">
        <v>766</v>
      </c>
      <c r="D194" s="170" t="s">
        <v>227</v>
      </c>
      <c r="E194" s="171">
        <v>10.25742</v>
      </c>
      <c r="F194" s="172"/>
      <c r="G194" s="173">
        <f>ROUND(E194*F194,2)</f>
        <v>0</v>
      </c>
      <c r="H194" s="172"/>
      <c r="I194" s="173">
        <f>ROUND(E194*H194,2)</f>
        <v>0</v>
      </c>
      <c r="J194" s="172"/>
      <c r="K194" s="173">
        <f>ROUND(E194*J194,2)</f>
        <v>0</v>
      </c>
      <c r="L194" s="173">
        <v>21</v>
      </c>
      <c r="M194" s="173">
        <f>G194*(1+L194/100)</f>
        <v>0</v>
      </c>
      <c r="N194" s="173">
        <v>0</v>
      </c>
      <c r="O194" s="173">
        <f>ROUND(E194*N194,2)</f>
        <v>0</v>
      </c>
      <c r="P194" s="173">
        <v>0</v>
      </c>
      <c r="Q194" s="173">
        <f>ROUND(E194*P194,2)</f>
        <v>0</v>
      </c>
      <c r="R194" s="173" t="s">
        <v>153</v>
      </c>
      <c r="S194" s="173" t="s">
        <v>154</v>
      </c>
      <c r="T194" s="174" t="s">
        <v>155</v>
      </c>
      <c r="U194" s="156">
        <v>9.9000000000000005E-2</v>
      </c>
      <c r="V194" s="156">
        <f>ROUND(E194*U194,2)</f>
        <v>1.02</v>
      </c>
      <c r="W194" s="156"/>
      <c r="X194" s="156" t="s">
        <v>156</v>
      </c>
      <c r="Y194" s="147"/>
      <c r="Z194" s="147"/>
      <c r="AA194" s="147"/>
      <c r="AB194" s="147"/>
      <c r="AC194" s="147"/>
      <c r="AD194" s="147"/>
      <c r="AE194" s="147"/>
      <c r="AF194" s="147"/>
      <c r="AG194" s="147" t="s">
        <v>758</v>
      </c>
      <c r="AH194" s="147"/>
      <c r="AI194" s="147"/>
      <c r="AJ194" s="147"/>
      <c r="AK194" s="147"/>
      <c r="AL194" s="147"/>
      <c r="AM194" s="147"/>
      <c r="AN194" s="147"/>
      <c r="AO194" s="147"/>
      <c r="AP194" s="147"/>
      <c r="AQ194" s="147"/>
      <c r="AR194" s="147"/>
      <c r="AS194" s="147"/>
      <c r="AT194" s="147"/>
      <c r="AU194" s="147"/>
      <c r="AV194" s="147"/>
      <c r="AW194" s="147"/>
      <c r="AX194" s="147"/>
      <c r="AY194" s="147"/>
      <c r="AZ194" s="147"/>
      <c r="BA194" s="147"/>
      <c r="BB194" s="147"/>
      <c r="BC194" s="147"/>
      <c r="BD194" s="147"/>
      <c r="BE194" s="147"/>
      <c r="BF194" s="147"/>
      <c r="BG194" s="147"/>
      <c r="BH194" s="147"/>
    </row>
    <row r="195" spans="1:60" outlineLevel="1" x14ac:dyDescent="0.2">
      <c r="A195" s="154"/>
      <c r="B195" s="155"/>
      <c r="C195" s="253" t="s">
        <v>767</v>
      </c>
      <c r="D195" s="254"/>
      <c r="E195" s="254"/>
      <c r="F195" s="254"/>
      <c r="G195" s="254"/>
      <c r="H195" s="156"/>
      <c r="I195" s="156"/>
      <c r="J195" s="156"/>
      <c r="K195" s="156"/>
      <c r="L195" s="156"/>
      <c r="M195" s="156"/>
      <c r="N195" s="156"/>
      <c r="O195" s="156"/>
      <c r="P195" s="156"/>
      <c r="Q195" s="156"/>
      <c r="R195" s="156"/>
      <c r="S195" s="156"/>
      <c r="T195" s="156"/>
      <c r="U195" s="156"/>
      <c r="V195" s="156"/>
      <c r="W195" s="156"/>
      <c r="X195" s="156"/>
      <c r="Y195" s="147"/>
      <c r="Z195" s="147"/>
      <c r="AA195" s="147"/>
      <c r="AB195" s="147"/>
      <c r="AC195" s="147"/>
      <c r="AD195" s="147"/>
      <c r="AE195" s="147"/>
      <c r="AF195" s="147"/>
      <c r="AG195" s="147" t="s">
        <v>175</v>
      </c>
      <c r="AH195" s="147"/>
      <c r="AI195" s="147"/>
      <c r="AJ195" s="147"/>
      <c r="AK195" s="147"/>
      <c r="AL195" s="147"/>
      <c r="AM195" s="147"/>
      <c r="AN195" s="147"/>
      <c r="AO195" s="147"/>
      <c r="AP195" s="147"/>
      <c r="AQ195" s="147"/>
      <c r="AR195" s="147"/>
      <c r="AS195" s="147"/>
      <c r="AT195" s="147"/>
      <c r="AU195" s="147"/>
      <c r="AV195" s="147"/>
      <c r="AW195" s="147"/>
      <c r="AX195" s="147"/>
      <c r="AY195" s="147"/>
      <c r="AZ195" s="147"/>
      <c r="BA195" s="147"/>
      <c r="BB195" s="147"/>
      <c r="BC195" s="147"/>
      <c r="BD195" s="147"/>
      <c r="BE195" s="147"/>
      <c r="BF195" s="147"/>
      <c r="BG195" s="147"/>
      <c r="BH195" s="147"/>
    </row>
    <row r="196" spans="1:60" outlineLevel="1" x14ac:dyDescent="0.2">
      <c r="A196" s="154"/>
      <c r="B196" s="155"/>
      <c r="C196" s="179" t="s">
        <v>332</v>
      </c>
      <c r="D196" s="157"/>
      <c r="E196" s="158"/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  <c r="P196" s="156"/>
      <c r="Q196" s="156"/>
      <c r="R196" s="156"/>
      <c r="S196" s="156"/>
      <c r="T196" s="156"/>
      <c r="U196" s="156"/>
      <c r="V196" s="156"/>
      <c r="W196" s="156"/>
      <c r="X196" s="156"/>
      <c r="Y196" s="147"/>
      <c r="Z196" s="147"/>
      <c r="AA196" s="147"/>
      <c r="AB196" s="147"/>
      <c r="AC196" s="147"/>
      <c r="AD196" s="147"/>
      <c r="AE196" s="147"/>
      <c r="AF196" s="147"/>
      <c r="AG196" s="147" t="s">
        <v>159</v>
      </c>
      <c r="AH196" s="147">
        <v>0</v>
      </c>
      <c r="AI196" s="147"/>
      <c r="AJ196" s="147"/>
      <c r="AK196" s="147"/>
      <c r="AL196" s="147"/>
      <c r="AM196" s="147"/>
      <c r="AN196" s="147"/>
      <c r="AO196" s="147"/>
      <c r="AP196" s="147"/>
      <c r="AQ196" s="147"/>
      <c r="AR196" s="147"/>
      <c r="AS196" s="147"/>
      <c r="AT196" s="147"/>
      <c r="AU196" s="147"/>
      <c r="AV196" s="147"/>
      <c r="AW196" s="147"/>
      <c r="AX196" s="147"/>
      <c r="AY196" s="147"/>
      <c r="AZ196" s="147"/>
      <c r="BA196" s="147"/>
      <c r="BB196" s="147"/>
      <c r="BC196" s="147"/>
      <c r="BD196" s="147"/>
      <c r="BE196" s="147"/>
      <c r="BF196" s="147"/>
      <c r="BG196" s="147"/>
      <c r="BH196" s="147"/>
    </row>
    <row r="197" spans="1:60" outlineLevel="1" x14ac:dyDescent="0.2">
      <c r="A197" s="154"/>
      <c r="B197" s="155"/>
      <c r="C197" s="179" t="s">
        <v>759</v>
      </c>
      <c r="D197" s="157"/>
      <c r="E197" s="158"/>
      <c r="F197" s="156"/>
      <c r="G197" s="156"/>
      <c r="H197" s="156"/>
      <c r="I197" s="156"/>
      <c r="J197" s="156"/>
      <c r="K197" s="156"/>
      <c r="L197" s="156"/>
      <c r="M197" s="156"/>
      <c r="N197" s="156"/>
      <c r="O197" s="156"/>
      <c r="P197" s="156"/>
      <c r="Q197" s="156"/>
      <c r="R197" s="156"/>
      <c r="S197" s="156"/>
      <c r="T197" s="156"/>
      <c r="U197" s="156"/>
      <c r="V197" s="156"/>
      <c r="W197" s="156"/>
      <c r="X197" s="156"/>
      <c r="Y197" s="147"/>
      <c r="Z197" s="147"/>
      <c r="AA197" s="147"/>
      <c r="AB197" s="147"/>
      <c r="AC197" s="147"/>
      <c r="AD197" s="147"/>
      <c r="AE197" s="147"/>
      <c r="AF197" s="147"/>
      <c r="AG197" s="147" t="s">
        <v>159</v>
      </c>
      <c r="AH197" s="147">
        <v>0</v>
      </c>
      <c r="AI197" s="147"/>
      <c r="AJ197" s="147"/>
      <c r="AK197" s="147"/>
      <c r="AL197" s="147"/>
      <c r="AM197" s="147"/>
      <c r="AN197" s="147"/>
      <c r="AO197" s="147"/>
      <c r="AP197" s="147"/>
      <c r="AQ197" s="147"/>
      <c r="AR197" s="147"/>
      <c r="AS197" s="147"/>
      <c r="AT197" s="147"/>
      <c r="AU197" s="147"/>
      <c r="AV197" s="147"/>
      <c r="AW197" s="147"/>
      <c r="AX197" s="147"/>
      <c r="AY197" s="147"/>
      <c r="AZ197" s="147"/>
      <c r="BA197" s="147"/>
      <c r="BB197" s="147"/>
      <c r="BC197" s="147"/>
      <c r="BD197" s="147"/>
      <c r="BE197" s="147"/>
      <c r="BF197" s="147"/>
      <c r="BG197" s="147"/>
      <c r="BH197" s="147"/>
    </row>
    <row r="198" spans="1:60" outlineLevel="1" x14ac:dyDescent="0.2">
      <c r="A198" s="154"/>
      <c r="B198" s="155"/>
      <c r="C198" s="179" t="s">
        <v>760</v>
      </c>
      <c r="D198" s="157"/>
      <c r="E198" s="158">
        <v>10.25742</v>
      </c>
      <c r="F198" s="156"/>
      <c r="G198" s="156"/>
      <c r="H198" s="156"/>
      <c r="I198" s="156"/>
      <c r="J198" s="156"/>
      <c r="K198" s="156"/>
      <c r="L198" s="156"/>
      <c r="M198" s="156"/>
      <c r="N198" s="156"/>
      <c r="O198" s="156"/>
      <c r="P198" s="156"/>
      <c r="Q198" s="156"/>
      <c r="R198" s="156"/>
      <c r="S198" s="156"/>
      <c r="T198" s="156"/>
      <c r="U198" s="156"/>
      <c r="V198" s="156"/>
      <c r="W198" s="156"/>
      <c r="X198" s="156"/>
      <c r="Y198" s="147"/>
      <c r="Z198" s="147"/>
      <c r="AA198" s="147"/>
      <c r="AB198" s="147"/>
      <c r="AC198" s="147"/>
      <c r="AD198" s="147"/>
      <c r="AE198" s="147"/>
      <c r="AF198" s="147"/>
      <c r="AG198" s="147" t="s">
        <v>159</v>
      </c>
      <c r="AH198" s="147">
        <v>0</v>
      </c>
      <c r="AI198" s="147"/>
      <c r="AJ198" s="147"/>
      <c r="AK198" s="147"/>
      <c r="AL198" s="147"/>
      <c r="AM198" s="147"/>
      <c r="AN198" s="147"/>
      <c r="AO198" s="147"/>
      <c r="AP198" s="147"/>
      <c r="AQ198" s="147"/>
      <c r="AR198" s="147"/>
      <c r="AS198" s="147"/>
      <c r="AT198" s="147"/>
      <c r="AU198" s="147"/>
      <c r="AV198" s="147"/>
      <c r="AW198" s="147"/>
      <c r="AX198" s="147"/>
      <c r="AY198" s="147"/>
      <c r="AZ198" s="147"/>
      <c r="BA198" s="147"/>
      <c r="BB198" s="147"/>
      <c r="BC198" s="147"/>
      <c r="BD198" s="147"/>
      <c r="BE198" s="147"/>
      <c r="BF198" s="147"/>
      <c r="BG198" s="147"/>
      <c r="BH198" s="147"/>
    </row>
    <row r="199" spans="1:60" outlineLevel="1" x14ac:dyDescent="0.2">
      <c r="A199" s="168">
        <v>63</v>
      </c>
      <c r="B199" s="169" t="s">
        <v>312</v>
      </c>
      <c r="C199" s="178" t="s">
        <v>313</v>
      </c>
      <c r="D199" s="170" t="s">
        <v>227</v>
      </c>
      <c r="E199" s="171">
        <v>10.25742</v>
      </c>
      <c r="F199" s="172"/>
      <c r="G199" s="173">
        <f>ROUND(E199*F199,2)</f>
        <v>0</v>
      </c>
      <c r="H199" s="172"/>
      <c r="I199" s="173">
        <f>ROUND(E199*H199,2)</f>
        <v>0</v>
      </c>
      <c r="J199" s="172"/>
      <c r="K199" s="173">
        <f>ROUND(E199*J199,2)</f>
        <v>0</v>
      </c>
      <c r="L199" s="173">
        <v>21</v>
      </c>
      <c r="M199" s="173">
        <f>G199*(1+L199/100)</f>
        <v>0</v>
      </c>
      <c r="N199" s="173">
        <v>0</v>
      </c>
      <c r="O199" s="173">
        <f>ROUND(E199*N199,2)</f>
        <v>0</v>
      </c>
      <c r="P199" s="173">
        <v>0</v>
      </c>
      <c r="Q199" s="173">
        <f>ROUND(E199*P199,2)</f>
        <v>0</v>
      </c>
      <c r="R199" s="173" t="s">
        <v>314</v>
      </c>
      <c r="S199" s="173" t="s">
        <v>154</v>
      </c>
      <c r="T199" s="174" t="s">
        <v>315</v>
      </c>
      <c r="U199" s="156">
        <v>0</v>
      </c>
      <c r="V199" s="156">
        <f>ROUND(E199*U199,2)</f>
        <v>0</v>
      </c>
      <c r="W199" s="156"/>
      <c r="X199" s="156" t="s">
        <v>156</v>
      </c>
      <c r="Y199" s="147"/>
      <c r="Z199" s="147"/>
      <c r="AA199" s="147"/>
      <c r="AB199" s="147"/>
      <c r="AC199" s="147"/>
      <c r="AD199" s="147"/>
      <c r="AE199" s="147"/>
      <c r="AF199" s="147"/>
      <c r="AG199" s="147" t="s">
        <v>758</v>
      </c>
      <c r="AH199" s="147"/>
      <c r="AI199" s="147"/>
      <c r="AJ199" s="147"/>
      <c r="AK199" s="147"/>
      <c r="AL199" s="147"/>
      <c r="AM199" s="147"/>
      <c r="AN199" s="147"/>
      <c r="AO199" s="147"/>
      <c r="AP199" s="147"/>
      <c r="AQ199" s="147"/>
      <c r="AR199" s="147"/>
      <c r="AS199" s="147"/>
      <c r="AT199" s="147"/>
      <c r="AU199" s="147"/>
      <c r="AV199" s="147"/>
      <c r="AW199" s="147"/>
      <c r="AX199" s="147"/>
      <c r="AY199" s="147"/>
      <c r="AZ199" s="147"/>
      <c r="BA199" s="147"/>
      <c r="BB199" s="147"/>
      <c r="BC199" s="147"/>
      <c r="BD199" s="147"/>
      <c r="BE199" s="147"/>
      <c r="BF199" s="147"/>
      <c r="BG199" s="147"/>
      <c r="BH199" s="147"/>
    </row>
    <row r="200" spans="1:60" outlineLevel="1" x14ac:dyDescent="0.2">
      <c r="A200" s="154"/>
      <c r="B200" s="155"/>
      <c r="C200" s="179" t="s">
        <v>332</v>
      </c>
      <c r="D200" s="157"/>
      <c r="E200" s="158"/>
      <c r="F200" s="156"/>
      <c r="G200" s="156"/>
      <c r="H200" s="156"/>
      <c r="I200" s="156"/>
      <c r="J200" s="156"/>
      <c r="K200" s="156"/>
      <c r="L200" s="156"/>
      <c r="M200" s="156"/>
      <c r="N200" s="156"/>
      <c r="O200" s="156"/>
      <c r="P200" s="156"/>
      <c r="Q200" s="156"/>
      <c r="R200" s="156"/>
      <c r="S200" s="156"/>
      <c r="T200" s="156"/>
      <c r="U200" s="156"/>
      <c r="V200" s="156"/>
      <c r="W200" s="156"/>
      <c r="X200" s="156"/>
      <c r="Y200" s="147"/>
      <c r="Z200" s="147"/>
      <c r="AA200" s="147"/>
      <c r="AB200" s="147"/>
      <c r="AC200" s="147"/>
      <c r="AD200" s="147"/>
      <c r="AE200" s="147"/>
      <c r="AF200" s="147"/>
      <c r="AG200" s="147" t="s">
        <v>159</v>
      </c>
      <c r="AH200" s="147">
        <v>0</v>
      </c>
      <c r="AI200" s="147"/>
      <c r="AJ200" s="147"/>
      <c r="AK200" s="147"/>
      <c r="AL200" s="147"/>
      <c r="AM200" s="147"/>
      <c r="AN200" s="147"/>
      <c r="AO200" s="147"/>
      <c r="AP200" s="147"/>
      <c r="AQ200" s="147"/>
      <c r="AR200" s="147"/>
      <c r="AS200" s="147"/>
      <c r="AT200" s="147"/>
      <c r="AU200" s="147"/>
      <c r="AV200" s="147"/>
      <c r="AW200" s="147"/>
      <c r="AX200" s="147"/>
      <c r="AY200" s="147"/>
      <c r="AZ200" s="147"/>
      <c r="BA200" s="147"/>
      <c r="BB200" s="147"/>
      <c r="BC200" s="147"/>
      <c r="BD200" s="147"/>
      <c r="BE200" s="147"/>
      <c r="BF200" s="147"/>
      <c r="BG200" s="147"/>
      <c r="BH200" s="147"/>
    </row>
    <row r="201" spans="1:60" outlineLevel="1" x14ac:dyDescent="0.2">
      <c r="A201" s="154"/>
      <c r="B201" s="155"/>
      <c r="C201" s="179" t="s">
        <v>759</v>
      </c>
      <c r="D201" s="157"/>
      <c r="E201" s="158"/>
      <c r="F201" s="156"/>
      <c r="G201" s="156"/>
      <c r="H201" s="156"/>
      <c r="I201" s="156"/>
      <c r="J201" s="156"/>
      <c r="K201" s="156"/>
      <c r="L201" s="156"/>
      <c r="M201" s="156"/>
      <c r="N201" s="156"/>
      <c r="O201" s="156"/>
      <c r="P201" s="156"/>
      <c r="Q201" s="156"/>
      <c r="R201" s="156"/>
      <c r="S201" s="156"/>
      <c r="T201" s="156"/>
      <c r="U201" s="156"/>
      <c r="V201" s="156"/>
      <c r="W201" s="156"/>
      <c r="X201" s="156"/>
      <c r="Y201" s="147"/>
      <c r="Z201" s="147"/>
      <c r="AA201" s="147"/>
      <c r="AB201" s="147"/>
      <c r="AC201" s="147"/>
      <c r="AD201" s="147"/>
      <c r="AE201" s="147"/>
      <c r="AF201" s="147"/>
      <c r="AG201" s="147" t="s">
        <v>159</v>
      </c>
      <c r="AH201" s="147">
        <v>0</v>
      </c>
      <c r="AI201" s="147"/>
      <c r="AJ201" s="147"/>
      <c r="AK201" s="147"/>
      <c r="AL201" s="147"/>
      <c r="AM201" s="147"/>
      <c r="AN201" s="147"/>
      <c r="AO201" s="147"/>
      <c r="AP201" s="147"/>
      <c r="AQ201" s="147"/>
      <c r="AR201" s="147"/>
      <c r="AS201" s="147"/>
      <c r="AT201" s="147"/>
      <c r="AU201" s="147"/>
      <c r="AV201" s="147"/>
      <c r="AW201" s="147"/>
      <c r="AX201" s="147"/>
      <c r="AY201" s="147"/>
      <c r="AZ201" s="147"/>
      <c r="BA201" s="147"/>
      <c r="BB201" s="147"/>
      <c r="BC201" s="147"/>
      <c r="BD201" s="147"/>
      <c r="BE201" s="147"/>
      <c r="BF201" s="147"/>
      <c r="BG201" s="147"/>
      <c r="BH201" s="147"/>
    </row>
    <row r="202" spans="1:60" outlineLevel="1" x14ac:dyDescent="0.2">
      <c r="A202" s="154"/>
      <c r="B202" s="155"/>
      <c r="C202" s="179" t="s">
        <v>760</v>
      </c>
      <c r="D202" s="157"/>
      <c r="E202" s="158">
        <v>10.25742</v>
      </c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  <c r="Q202" s="156"/>
      <c r="R202" s="156"/>
      <c r="S202" s="156"/>
      <c r="T202" s="156"/>
      <c r="U202" s="156"/>
      <c r="V202" s="156"/>
      <c r="W202" s="156"/>
      <c r="X202" s="156"/>
      <c r="Y202" s="147"/>
      <c r="Z202" s="147"/>
      <c r="AA202" s="147"/>
      <c r="AB202" s="147"/>
      <c r="AC202" s="147"/>
      <c r="AD202" s="147"/>
      <c r="AE202" s="147"/>
      <c r="AF202" s="147"/>
      <c r="AG202" s="147" t="s">
        <v>159</v>
      </c>
      <c r="AH202" s="147">
        <v>0</v>
      </c>
      <c r="AI202" s="147"/>
      <c r="AJ202" s="147"/>
      <c r="AK202" s="147"/>
      <c r="AL202" s="147"/>
      <c r="AM202" s="147"/>
      <c r="AN202" s="147"/>
      <c r="AO202" s="147"/>
      <c r="AP202" s="147"/>
      <c r="AQ202" s="147"/>
      <c r="AR202" s="147"/>
      <c r="AS202" s="147"/>
      <c r="AT202" s="147"/>
      <c r="AU202" s="147"/>
      <c r="AV202" s="147"/>
      <c r="AW202" s="147"/>
      <c r="AX202" s="147"/>
      <c r="AY202" s="147"/>
      <c r="AZ202" s="147"/>
      <c r="BA202" s="147"/>
      <c r="BB202" s="147"/>
      <c r="BC202" s="147"/>
      <c r="BD202" s="147"/>
      <c r="BE202" s="147"/>
      <c r="BF202" s="147"/>
      <c r="BG202" s="147"/>
      <c r="BH202" s="147"/>
    </row>
    <row r="203" spans="1:60" x14ac:dyDescent="0.2">
      <c r="A203" s="3"/>
      <c r="B203" s="4"/>
      <c r="C203" s="181"/>
      <c r="D203" s="6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AE203">
        <v>15</v>
      </c>
      <c r="AF203">
        <v>21</v>
      </c>
      <c r="AG203" t="s">
        <v>135</v>
      </c>
    </row>
    <row r="204" spans="1:60" x14ac:dyDescent="0.2">
      <c r="A204" s="150"/>
      <c r="B204" s="151" t="s">
        <v>29</v>
      </c>
      <c r="C204" s="182"/>
      <c r="D204" s="152"/>
      <c r="E204" s="153"/>
      <c r="F204" s="153"/>
      <c r="G204" s="176">
        <f>G8+G90+G112+G171+G179+G186</f>
        <v>0</v>
      </c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AE204">
        <f>SUMIF(L7:L202,AE203,G7:G202)</f>
        <v>0</v>
      </c>
      <c r="AF204">
        <f>SUMIF(L7:L202,AF203,G7:G202)</f>
        <v>0</v>
      </c>
      <c r="AG204" t="s">
        <v>338</v>
      </c>
    </row>
    <row r="205" spans="1:60" x14ac:dyDescent="0.2">
      <c r="C205" s="183"/>
      <c r="D205" s="10"/>
      <c r="AG205" t="s">
        <v>339</v>
      </c>
    </row>
    <row r="206" spans="1:60" x14ac:dyDescent="0.2">
      <c r="D206" s="10"/>
    </row>
    <row r="207" spans="1:60" x14ac:dyDescent="0.2">
      <c r="D207" s="10"/>
    </row>
    <row r="208" spans="1:60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B0/iSLaRyzc/uY1AU3fYeMUl7FvjAtzkRHOn3OS7T8PsDAVZo9X5PszEyoUHDVsPfvDnbQ0jTL/WdNz/Hv/feQ==" saltValue="hpFn3ulHNpoActfUISl66A==" spinCount="100000" sheet="1"/>
  <mergeCells count="37">
    <mergeCell ref="C195:G195"/>
    <mergeCell ref="C152:G152"/>
    <mergeCell ref="C155:G155"/>
    <mergeCell ref="C156:G156"/>
    <mergeCell ref="C173:G173"/>
    <mergeCell ref="C181:G181"/>
    <mergeCell ref="C182:G182"/>
    <mergeCell ref="C144:G144"/>
    <mergeCell ref="C100:G100"/>
    <mergeCell ref="C104:G104"/>
    <mergeCell ref="C105:G105"/>
    <mergeCell ref="C114:G114"/>
    <mergeCell ref="C116:G116"/>
    <mergeCell ref="C119:G119"/>
    <mergeCell ref="C121:G121"/>
    <mergeCell ref="C126:G126"/>
    <mergeCell ref="C129:G129"/>
    <mergeCell ref="C133:G133"/>
    <mergeCell ref="C135:G135"/>
    <mergeCell ref="C79:G79"/>
    <mergeCell ref="C16:G16"/>
    <mergeCell ref="C19:G19"/>
    <mergeCell ref="C25:G25"/>
    <mergeCell ref="C42:G42"/>
    <mergeCell ref="C53:G53"/>
    <mergeCell ref="C63:G63"/>
    <mergeCell ref="C65:G65"/>
    <mergeCell ref="C67:G67"/>
    <mergeCell ref="C70:G70"/>
    <mergeCell ref="C73:G73"/>
    <mergeCell ref="C78:G78"/>
    <mergeCell ref="C13:G13"/>
    <mergeCell ref="A1:G1"/>
    <mergeCell ref="C2:G2"/>
    <mergeCell ref="C3:G3"/>
    <mergeCell ref="C4:G4"/>
    <mergeCell ref="C10:G10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5062F-7D4A-4F26-9772-5AC2CDCAB5BF}">
  <sheetPr>
    <outlinePr summaryBelow="0"/>
  </sheetPr>
  <dimension ref="A1:BH5000"/>
  <sheetViews>
    <sheetView workbookViewId="0">
      <pane ySplit="7" topLeftCell="A20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1" customWidth="1"/>
    <col min="3" max="3" width="63.28515625" style="12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5" t="s">
        <v>122</v>
      </c>
      <c r="B1" s="255"/>
      <c r="C1" s="255"/>
      <c r="D1" s="255"/>
      <c r="E1" s="255"/>
      <c r="F1" s="255"/>
      <c r="G1" s="255"/>
      <c r="AG1" t="s">
        <v>123</v>
      </c>
    </row>
    <row r="2" spans="1:60" ht="24.95" customHeight="1" x14ac:dyDescent="0.2">
      <c r="A2" s="139" t="s">
        <v>7</v>
      </c>
      <c r="B2" s="49" t="s">
        <v>44</v>
      </c>
      <c r="C2" s="256" t="s">
        <v>45</v>
      </c>
      <c r="D2" s="257"/>
      <c r="E2" s="257"/>
      <c r="F2" s="257"/>
      <c r="G2" s="258"/>
      <c r="AG2" t="s">
        <v>124</v>
      </c>
    </row>
    <row r="3" spans="1:60" ht="24.95" customHeight="1" x14ac:dyDescent="0.2">
      <c r="A3" s="139" t="s">
        <v>8</v>
      </c>
      <c r="B3" s="49" t="s">
        <v>65</v>
      </c>
      <c r="C3" s="256" t="s">
        <v>66</v>
      </c>
      <c r="D3" s="257"/>
      <c r="E3" s="257"/>
      <c r="F3" s="257"/>
      <c r="G3" s="258"/>
      <c r="AC3" s="121" t="s">
        <v>124</v>
      </c>
      <c r="AG3" t="s">
        <v>125</v>
      </c>
    </row>
    <row r="4" spans="1:60" ht="24.95" customHeight="1" x14ac:dyDescent="0.2">
      <c r="A4" s="140" t="s">
        <v>9</v>
      </c>
      <c r="B4" s="141" t="s">
        <v>56</v>
      </c>
      <c r="C4" s="259" t="s">
        <v>57</v>
      </c>
      <c r="D4" s="260"/>
      <c r="E4" s="260"/>
      <c r="F4" s="260"/>
      <c r="G4" s="261"/>
      <c r="AG4" t="s">
        <v>126</v>
      </c>
    </row>
    <row r="5" spans="1:60" x14ac:dyDescent="0.2">
      <c r="D5" s="10"/>
    </row>
    <row r="6" spans="1:60" ht="38.25" x14ac:dyDescent="0.2">
      <c r="A6" s="143" t="s">
        <v>127</v>
      </c>
      <c r="B6" s="145" t="s">
        <v>128</v>
      </c>
      <c r="C6" s="145" t="s">
        <v>129</v>
      </c>
      <c r="D6" s="144" t="s">
        <v>130</v>
      </c>
      <c r="E6" s="143" t="s">
        <v>131</v>
      </c>
      <c r="F6" s="142" t="s">
        <v>132</v>
      </c>
      <c r="G6" s="143" t="s">
        <v>29</v>
      </c>
      <c r="H6" s="146" t="s">
        <v>30</v>
      </c>
      <c r="I6" s="146" t="s">
        <v>133</v>
      </c>
      <c r="J6" s="146" t="s">
        <v>31</v>
      </c>
      <c r="K6" s="146" t="s">
        <v>134</v>
      </c>
      <c r="L6" s="146" t="s">
        <v>135</v>
      </c>
      <c r="M6" s="146" t="s">
        <v>136</v>
      </c>
      <c r="N6" s="146" t="s">
        <v>137</v>
      </c>
      <c r="O6" s="146" t="s">
        <v>138</v>
      </c>
      <c r="P6" s="146" t="s">
        <v>139</v>
      </c>
      <c r="Q6" s="146" t="s">
        <v>140</v>
      </c>
      <c r="R6" s="146" t="s">
        <v>141</v>
      </c>
      <c r="S6" s="146" t="s">
        <v>142</v>
      </c>
      <c r="T6" s="146" t="s">
        <v>143</v>
      </c>
      <c r="U6" s="146" t="s">
        <v>144</v>
      </c>
      <c r="V6" s="146" t="s">
        <v>145</v>
      </c>
      <c r="W6" s="146" t="s">
        <v>146</v>
      </c>
      <c r="X6" s="146" t="s">
        <v>147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">
      <c r="A8" s="162" t="s">
        <v>148</v>
      </c>
      <c r="B8" s="163" t="s">
        <v>56</v>
      </c>
      <c r="C8" s="177" t="s">
        <v>82</v>
      </c>
      <c r="D8" s="164"/>
      <c r="E8" s="165"/>
      <c r="F8" s="166"/>
      <c r="G8" s="166">
        <f>SUMIF(AG9:AG29,"&lt;&gt;NOR",G9:G29)</f>
        <v>0</v>
      </c>
      <c r="H8" s="166"/>
      <c r="I8" s="166">
        <f>SUM(I9:I29)</f>
        <v>0</v>
      </c>
      <c r="J8" s="166"/>
      <c r="K8" s="166">
        <f>SUM(K9:K29)</f>
        <v>0</v>
      </c>
      <c r="L8" s="166"/>
      <c r="M8" s="166">
        <f>SUM(M9:M29)</f>
        <v>0</v>
      </c>
      <c r="N8" s="166"/>
      <c r="O8" s="166">
        <f>SUM(O9:O29)</f>
        <v>0</v>
      </c>
      <c r="P8" s="166"/>
      <c r="Q8" s="166">
        <f>SUM(Q9:Q29)</f>
        <v>6.79</v>
      </c>
      <c r="R8" s="166"/>
      <c r="S8" s="166"/>
      <c r="T8" s="167"/>
      <c r="U8" s="161"/>
      <c r="V8" s="161">
        <f>SUM(V9:V29)</f>
        <v>14.120000000000001</v>
      </c>
      <c r="W8" s="161"/>
      <c r="X8" s="161"/>
      <c r="AG8" t="s">
        <v>149</v>
      </c>
    </row>
    <row r="9" spans="1:60" ht="22.5" outlineLevel="1" x14ac:dyDescent="0.2">
      <c r="A9" s="168">
        <v>1</v>
      </c>
      <c r="B9" s="169" t="s">
        <v>768</v>
      </c>
      <c r="C9" s="178" t="s">
        <v>769</v>
      </c>
      <c r="D9" s="170" t="s">
        <v>152</v>
      </c>
      <c r="E9" s="171">
        <v>6.75</v>
      </c>
      <c r="F9" s="172"/>
      <c r="G9" s="173">
        <f>ROUND(E9*F9,2)</f>
        <v>0</v>
      </c>
      <c r="H9" s="172"/>
      <c r="I9" s="173">
        <f>ROUND(E9*H9,2)</f>
        <v>0</v>
      </c>
      <c r="J9" s="172"/>
      <c r="K9" s="173">
        <f>ROUND(E9*J9,2)</f>
        <v>0</v>
      </c>
      <c r="L9" s="173">
        <v>21</v>
      </c>
      <c r="M9" s="173">
        <f>G9*(1+L9/100)</f>
        <v>0</v>
      </c>
      <c r="N9" s="173">
        <v>0</v>
      </c>
      <c r="O9" s="173">
        <f>ROUND(E9*N9,2)</f>
        <v>0</v>
      </c>
      <c r="P9" s="173">
        <v>0.11</v>
      </c>
      <c r="Q9" s="173">
        <f>ROUND(E9*P9,2)</f>
        <v>0.74</v>
      </c>
      <c r="R9" s="173" t="s">
        <v>153</v>
      </c>
      <c r="S9" s="173" t="s">
        <v>154</v>
      </c>
      <c r="T9" s="174" t="s">
        <v>155</v>
      </c>
      <c r="U9" s="156">
        <v>0.2</v>
      </c>
      <c r="V9" s="156">
        <f>ROUND(E9*U9,2)</f>
        <v>1.35</v>
      </c>
      <c r="W9" s="156"/>
      <c r="X9" s="156" t="s">
        <v>156</v>
      </c>
      <c r="Y9" s="147"/>
      <c r="Z9" s="147"/>
      <c r="AA9" s="147"/>
      <c r="AB9" s="147"/>
      <c r="AC9" s="147"/>
      <c r="AD9" s="147"/>
      <c r="AE9" s="147"/>
      <c r="AF9" s="147"/>
      <c r="AG9" s="147" t="s">
        <v>157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 x14ac:dyDescent="0.2">
      <c r="A10" s="154"/>
      <c r="B10" s="155"/>
      <c r="C10" s="179" t="s">
        <v>770</v>
      </c>
      <c r="D10" s="157"/>
      <c r="E10" s="158">
        <v>6.75</v>
      </c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47"/>
      <c r="Z10" s="147"/>
      <c r="AA10" s="147"/>
      <c r="AB10" s="147"/>
      <c r="AC10" s="147"/>
      <c r="AD10" s="147"/>
      <c r="AE10" s="147"/>
      <c r="AF10" s="147"/>
      <c r="AG10" s="147" t="s">
        <v>159</v>
      </c>
      <c r="AH10" s="147">
        <v>0</v>
      </c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ht="22.5" outlineLevel="1" x14ac:dyDescent="0.2">
      <c r="A11" s="168">
        <v>2</v>
      </c>
      <c r="B11" s="169" t="s">
        <v>771</v>
      </c>
      <c r="C11" s="178" t="s">
        <v>772</v>
      </c>
      <c r="D11" s="170" t="s">
        <v>152</v>
      </c>
      <c r="E11" s="171">
        <v>6.75</v>
      </c>
      <c r="F11" s="172"/>
      <c r="G11" s="173">
        <f>ROUND(E11*F11,2)</f>
        <v>0</v>
      </c>
      <c r="H11" s="172"/>
      <c r="I11" s="173">
        <f>ROUND(E11*H11,2)</f>
        <v>0</v>
      </c>
      <c r="J11" s="172"/>
      <c r="K11" s="173">
        <f>ROUND(E11*J11,2)</f>
        <v>0</v>
      </c>
      <c r="L11" s="173">
        <v>21</v>
      </c>
      <c r="M11" s="173">
        <f>G11*(1+L11/100)</f>
        <v>0</v>
      </c>
      <c r="N11" s="173">
        <v>0</v>
      </c>
      <c r="O11" s="173">
        <f>ROUND(E11*N11,2)</f>
        <v>0</v>
      </c>
      <c r="P11" s="173">
        <v>0.17599999999999999</v>
      </c>
      <c r="Q11" s="173">
        <f>ROUND(E11*P11,2)</f>
        <v>1.19</v>
      </c>
      <c r="R11" s="173" t="s">
        <v>153</v>
      </c>
      <c r="S11" s="173" t="s">
        <v>154</v>
      </c>
      <c r="T11" s="174" t="s">
        <v>155</v>
      </c>
      <c r="U11" s="156">
        <v>0.30499999999999999</v>
      </c>
      <c r="V11" s="156">
        <f>ROUND(E11*U11,2)</f>
        <v>2.06</v>
      </c>
      <c r="W11" s="156"/>
      <c r="X11" s="156" t="s">
        <v>156</v>
      </c>
      <c r="Y11" s="147"/>
      <c r="Z11" s="147"/>
      <c r="AA11" s="147"/>
      <c r="AB11" s="147"/>
      <c r="AC11" s="147"/>
      <c r="AD11" s="147"/>
      <c r="AE11" s="147"/>
      <c r="AF11" s="147"/>
      <c r="AG11" s="147" t="s">
        <v>157</v>
      </c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outlineLevel="1" x14ac:dyDescent="0.2">
      <c r="A12" s="154"/>
      <c r="B12" s="155"/>
      <c r="C12" s="179" t="s">
        <v>770</v>
      </c>
      <c r="D12" s="157"/>
      <c r="E12" s="158">
        <v>6.75</v>
      </c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47"/>
      <c r="Z12" s="147"/>
      <c r="AA12" s="147"/>
      <c r="AB12" s="147"/>
      <c r="AC12" s="147"/>
      <c r="AD12" s="147"/>
      <c r="AE12" s="147"/>
      <c r="AF12" s="147"/>
      <c r="AG12" s="147" t="s">
        <v>159</v>
      </c>
      <c r="AH12" s="147">
        <v>0</v>
      </c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ht="22.5" outlineLevel="1" x14ac:dyDescent="0.2">
      <c r="A13" s="168">
        <v>3</v>
      </c>
      <c r="B13" s="169" t="s">
        <v>773</v>
      </c>
      <c r="C13" s="178" t="s">
        <v>774</v>
      </c>
      <c r="D13" s="170" t="s">
        <v>152</v>
      </c>
      <c r="E13" s="171">
        <v>6.75</v>
      </c>
      <c r="F13" s="172"/>
      <c r="G13" s="173">
        <f>ROUND(E13*F13,2)</f>
        <v>0</v>
      </c>
      <c r="H13" s="172"/>
      <c r="I13" s="173">
        <f>ROUND(E13*H13,2)</f>
        <v>0</v>
      </c>
      <c r="J13" s="172"/>
      <c r="K13" s="173">
        <f>ROUND(E13*J13,2)</f>
        <v>0</v>
      </c>
      <c r="L13" s="173">
        <v>21</v>
      </c>
      <c r="M13" s="173">
        <f>G13*(1+L13/100)</f>
        <v>0</v>
      </c>
      <c r="N13" s="173">
        <v>0</v>
      </c>
      <c r="O13" s="173">
        <f>ROUND(E13*N13,2)</f>
        <v>0</v>
      </c>
      <c r="P13" s="173">
        <v>0.45977000000000001</v>
      </c>
      <c r="Q13" s="173">
        <f>ROUND(E13*P13,2)</f>
        <v>3.1</v>
      </c>
      <c r="R13" s="173" t="s">
        <v>153</v>
      </c>
      <c r="S13" s="173" t="s">
        <v>154</v>
      </c>
      <c r="T13" s="174" t="s">
        <v>155</v>
      </c>
      <c r="U13" s="156">
        <v>0.6</v>
      </c>
      <c r="V13" s="156">
        <f>ROUND(E13*U13,2)</f>
        <v>4.05</v>
      </c>
      <c r="W13" s="156"/>
      <c r="X13" s="156" t="s">
        <v>156</v>
      </c>
      <c r="Y13" s="147"/>
      <c r="Z13" s="147"/>
      <c r="AA13" s="147"/>
      <c r="AB13" s="147"/>
      <c r="AC13" s="147"/>
      <c r="AD13" s="147"/>
      <c r="AE13" s="147"/>
      <c r="AF13" s="147"/>
      <c r="AG13" s="147" t="s">
        <v>157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 x14ac:dyDescent="0.2">
      <c r="A14" s="154"/>
      <c r="B14" s="155"/>
      <c r="C14" s="179" t="s">
        <v>770</v>
      </c>
      <c r="D14" s="157"/>
      <c r="E14" s="158">
        <v>6.75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47"/>
      <c r="Z14" s="147"/>
      <c r="AA14" s="147"/>
      <c r="AB14" s="147"/>
      <c r="AC14" s="147"/>
      <c r="AD14" s="147"/>
      <c r="AE14" s="147"/>
      <c r="AF14" s="147"/>
      <c r="AG14" s="147" t="s">
        <v>159</v>
      </c>
      <c r="AH14" s="147">
        <v>0</v>
      </c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 x14ac:dyDescent="0.2">
      <c r="A15" s="168">
        <v>4</v>
      </c>
      <c r="B15" s="169" t="s">
        <v>180</v>
      </c>
      <c r="C15" s="178" t="s">
        <v>181</v>
      </c>
      <c r="D15" s="170" t="s">
        <v>182</v>
      </c>
      <c r="E15" s="171">
        <v>1.35</v>
      </c>
      <c r="F15" s="172"/>
      <c r="G15" s="173">
        <f>ROUND(E15*F15,2)</f>
        <v>0</v>
      </c>
      <c r="H15" s="172"/>
      <c r="I15" s="173">
        <f>ROUND(E15*H15,2)</f>
        <v>0</v>
      </c>
      <c r="J15" s="172"/>
      <c r="K15" s="173">
        <f>ROUND(E15*J15,2)</f>
        <v>0</v>
      </c>
      <c r="L15" s="173">
        <v>21</v>
      </c>
      <c r="M15" s="173">
        <f>G15*(1+L15/100)</f>
        <v>0</v>
      </c>
      <c r="N15" s="173">
        <v>0</v>
      </c>
      <c r="O15" s="173">
        <f>ROUND(E15*N15,2)</f>
        <v>0</v>
      </c>
      <c r="P15" s="173">
        <v>1.3</v>
      </c>
      <c r="Q15" s="173">
        <f>ROUND(E15*P15,2)</f>
        <v>1.76</v>
      </c>
      <c r="R15" s="173" t="s">
        <v>183</v>
      </c>
      <c r="S15" s="173" t="s">
        <v>154</v>
      </c>
      <c r="T15" s="174" t="s">
        <v>155</v>
      </c>
      <c r="U15" s="156">
        <v>0.51</v>
      </c>
      <c r="V15" s="156">
        <f>ROUND(E15*U15,2)</f>
        <v>0.69</v>
      </c>
      <c r="W15" s="156"/>
      <c r="X15" s="156" t="s">
        <v>156</v>
      </c>
      <c r="Y15" s="147"/>
      <c r="Z15" s="147"/>
      <c r="AA15" s="147"/>
      <c r="AB15" s="147"/>
      <c r="AC15" s="147"/>
      <c r="AD15" s="147"/>
      <c r="AE15" s="147"/>
      <c r="AF15" s="147"/>
      <c r="AG15" s="147" t="s">
        <v>157</v>
      </c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outlineLevel="1" x14ac:dyDescent="0.2">
      <c r="A16" s="154"/>
      <c r="B16" s="155"/>
      <c r="C16" s="253" t="s">
        <v>184</v>
      </c>
      <c r="D16" s="254"/>
      <c r="E16" s="254"/>
      <c r="F16" s="254"/>
      <c r="G16" s="254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47"/>
      <c r="Z16" s="147"/>
      <c r="AA16" s="147"/>
      <c r="AB16" s="147"/>
      <c r="AC16" s="147"/>
      <c r="AD16" s="147"/>
      <c r="AE16" s="147"/>
      <c r="AF16" s="147"/>
      <c r="AG16" s="147" t="s">
        <v>175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1" x14ac:dyDescent="0.2">
      <c r="A17" s="154"/>
      <c r="B17" s="155"/>
      <c r="C17" s="179" t="s">
        <v>775</v>
      </c>
      <c r="D17" s="157"/>
      <c r="E17" s="158">
        <v>1.35</v>
      </c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47"/>
      <c r="Z17" s="147"/>
      <c r="AA17" s="147"/>
      <c r="AB17" s="147"/>
      <c r="AC17" s="147"/>
      <c r="AD17" s="147"/>
      <c r="AE17" s="147"/>
      <c r="AF17" s="147"/>
      <c r="AG17" s="147" t="s">
        <v>159</v>
      </c>
      <c r="AH17" s="147">
        <v>0</v>
      </c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outlineLevel="1" x14ac:dyDescent="0.2">
      <c r="A18" s="168">
        <v>5</v>
      </c>
      <c r="B18" s="169" t="s">
        <v>776</v>
      </c>
      <c r="C18" s="178" t="s">
        <v>777</v>
      </c>
      <c r="D18" s="170" t="s">
        <v>182</v>
      </c>
      <c r="E18" s="171">
        <v>21.5</v>
      </c>
      <c r="F18" s="172"/>
      <c r="G18" s="173">
        <f>ROUND(E18*F18,2)</f>
        <v>0</v>
      </c>
      <c r="H18" s="172"/>
      <c r="I18" s="173">
        <f>ROUND(E18*H18,2)</f>
        <v>0</v>
      </c>
      <c r="J18" s="172"/>
      <c r="K18" s="173">
        <f>ROUND(E18*J18,2)</f>
        <v>0</v>
      </c>
      <c r="L18" s="173">
        <v>21</v>
      </c>
      <c r="M18" s="173">
        <f>G18*(1+L18/100)</f>
        <v>0</v>
      </c>
      <c r="N18" s="173">
        <v>0</v>
      </c>
      <c r="O18" s="173">
        <f>ROUND(E18*N18,2)</f>
        <v>0</v>
      </c>
      <c r="P18" s="173">
        <v>0</v>
      </c>
      <c r="Q18" s="173">
        <f>ROUND(E18*P18,2)</f>
        <v>0</v>
      </c>
      <c r="R18" s="173" t="s">
        <v>195</v>
      </c>
      <c r="S18" s="173" t="s">
        <v>154</v>
      </c>
      <c r="T18" s="174" t="s">
        <v>155</v>
      </c>
      <c r="U18" s="156">
        <v>0.26666000000000001</v>
      </c>
      <c r="V18" s="156">
        <f>ROUND(E18*U18,2)</f>
        <v>5.73</v>
      </c>
      <c r="W18" s="156"/>
      <c r="X18" s="156" t="s">
        <v>156</v>
      </c>
      <c r="Y18" s="147"/>
      <c r="Z18" s="147"/>
      <c r="AA18" s="147"/>
      <c r="AB18" s="147"/>
      <c r="AC18" s="147"/>
      <c r="AD18" s="147"/>
      <c r="AE18" s="147"/>
      <c r="AF18" s="147"/>
      <c r="AG18" s="147" t="s">
        <v>157</v>
      </c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ht="33.75" outlineLevel="1" x14ac:dyDescent="0.2">
      <c r="A19" s="154"/>
      <c r="B19" s="155"/>
      <c r="C19" s="253" t="s">
        <v>451</v>
      </c>
      <c r="D19" s="254"/>
      <c r="E19" s="254"/>
      <c r="F19" s="254"/>
      <c r="G19" s="254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47"/>
      <c r="Z19" s="147"/>
      <c r="AA19" s="147"/>
      <c r="AB19" s="147"/>
      <c r="AC19" s="147"/>
      <c r="AD19" s="147"/>
      <c r="AE19" s="147"/>
      <c r="AF19" s="147"/>
      <c r="AG19" s="147" t="s">
        <v>175</v>
      </c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75" t="str">
        <f>C19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B19" s="147"/>
      <c r="BC19" s="147"/>
      <c r="BD19" s="147"/>
      <c r="BE19" s="147"/>
      <c r="BF19" s="147"/>
      <c r="BG19" s="147"/>
      <c r="BH19" s="147"/>
    </row>
    <row r="20" spans="1:60" outlineLevel="1" x14ac:dyDescent="0.2">
      <c r="A20" s="154"/>
      <c r="B20" s="155"/>
      <c r="C20" s="179" t="s">
        <v>778</v>
      </c>
      <c r="D20" s="157"/>
      <c r="E20" s="158">
        <v>21.5</v>
      </c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47"/>
      <c r="Z20" s="147"/>
      <c r="AA20" s="147"/>
      <c r="AB20" s="147"/>
      <c r="AC20" s="147"/>
      <c r="AD20" s="147"/>
      <c r="AE20" s="147"/>
      <c r="AF20" s="147"/>
      <c r="AG20" s="147" t="s">
        <v>159</v>
      </c>
      <c r="AH20" s="147">
        <v>0</v>
      </c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ht="22.5" outlineLevel="1" x14ac:dyDescent="0.2">
      <c r="A21" s="168">
        <v>6</v>
      </c>
      <c r="B21" s="169" t="s">
        <v>207</v>
      </c>
      <c r="C21" s="178" t="s">
        <v>208</v>
      </c>
      <c r="D21" s="170" t="s">
        <v>182</v>
      </c>
      <c r="E21" s="171">
        <v>21.5</v>
      </c>
      <c r="F21" s="172"/>
      <c r="G21" s="173">
        <f>ROUND(E21*F21,2)</f>
        <v>0</v>
      </c>
      <c r="H21" s="172"/>
      <c r="I21" s="173">
        <f>ROUND(E21*H21,2)</f>
        <v>0</v>
      </c>
      <c r="J21" s="172"/>
      <c r="K21" s="173">
        <f>ROUND(E21*J21,2)</f>
        <v>0</v>
      </c>
      <c r="L21" s="173">
        <v>21</v>
      </c>
      <c r="M21" s="173">
        <f>G21*(1+L21/100)</f>
        <v>0</v>
      </c>
      <c r="N21" s="173">
        <v>0</v>
      </c>
      <c r="O21" s="173">
        <f>ROUND(E21*N21,2)</f>
        <v>0</v>
      </c>
      <c r="P21" s="173">
        <v>0</v>
      </c>
      <c r="Q21" s="173">
        <f>ROUND(E21*P21,2)</f>
        <v>0</v>
      </c>
      <c r="R21" s="173" t="s">
        <v>195</v>
      </c>
      <c r="S21" s="173" t="s">
        <v>154</v>
      </c>
      <c r="T21" s="174" t="s">
        <v>155</v>
      </c>
      <c r="U21" s="156">
        <v>1.0999999999999999E-2</v>
      </c>
      <c r="V21" s="156">
        <f>ROUND(E21*U21,2)</f>
        <v>0.24</v>
      </c>
      <c r="W21" s="156"/>
      <c r="X21" s="156" t="s">
        <v>156</v>
      </c>
      <c r="Y21" s="147"/>
      <c r="Z21" s="147"/>
      <c r="AA21" s="147"/>
      <c r="AB21" s="147"/>
      <c r="AC21" s="147"/>
      <c r="AD21" s="147"/>
      <c r="AE21" s="147"/>
      <c r="AF21" s="147"/>
      <c r="AG21" s="147" t="s">
        <v>157</v>
      </c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outlineLevel="1" x14ac:dyDescent="0.2">
      <c r="A22" s="154"/>
      <c r="B22" s="155"/>
      <c r="C22" s="253" t="s">
        <v>204</v>
      </c>
      <c r="D22" s="254"/>
      <c r="E22" s="254"/>
      <c r="F22" s="254"/>
      <c r="G22" s="254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47"/>
      <c r="Z22" s="147"/>
      <c r="AA22" s="147"/>
      <c r="AB22" s="147"/>
      <c r="AC22" s="147"/>
      <c r="AD22" s="147"/>
      <c r="AE22" s="147"/>
      <c r="AF22" s="147"/>
      <c r="AG22" s="147" t="s">
        <v>175</v>
      </c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1" x14ac:dyDescent="0.2">
      <c r="A23" s="154"/>
      <c r="B23" s="155"/>
      <c r="C23" s="179" t="s">
        <v>779</v>
      </c>
      <c r="D23" s="157"/>
      <c r="E23" s="158">
        <v>21.5</v>
      </c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47"/>
      <c r="Z23" s="147"/>
      <c r="AA23" s="147"/>
      <c r="AB23" s="147"/>
      <c r="AC23" s="147"/>
      <c r="AD23" s="147"/>
      <c r="AE23" s="147"/>
      <c r="AF23" s="147"/>
      <c r="AG23" s="147" t="s">
        <v>159</v>
      </c>
      <c r="AH23" s="147">
        <v>5</v>
      </c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ht="33.75" outlineLevel="1" x14ac:dyDescent="0.2">
      <c r="A24" s="168">
        <v>7</v>
      </c>
      <c r="B24" s="169" t="s">
        <v>210</v>
      </c>
      <c r="C24" s="178" t="s">
        <v>211</v>
      </c>
      <c r="D24" s="170" t="s">
        <v>182</v>
      </c>
      <c r="E24" s="171">
        <v>107.5</v>
      </c>
      <c r="F24" s="172"/>
      <c r="G24" s="173">
        <f>ROUND(E24*F24,2)</f>
        <v>0</v>
      </c>
      <c r="H24" s="172"/>
      <c r="I24" s="173">
        <f>ROUND(E24*H24,2)</f>
        <v>0</v>
      </c>
      <c r="J24" s="172"/>
      <c r="K24" s="173">
        <f>ROUND(E24*J24,2)</f>
        <v>0</v>
      </c>
      <c r="L24" s="173">
        <v>21</v>
      </c>
      <c r="M24" s="173">
        <f>G24*(1+L24/100)</f>
        <v>0</v>
      </c>
      <c r="N24" s="173">
        <v>0</v>
      </c>
      <c r="O24" s="173">
        <f>ROUND(E24*N24,2)</f>
        <v>0</v>
      </c>
      <c r="P24" s="173">
        <v>0</v>
      </c>
      <c r="Q24" s="173">
        <f>ROUND(E24*P24,2)</f>
        <v>0</v>
      </c>
      <c r="R24" s="173" t="s">
        <v>195</v>
      </c>
      <c r="S24" s="173" t="s">
        <v>154</v>
      </c>
      <c r="T24" s="174" t="s">
        <v>155</v>
      </c>
      <c r="U24" s="156">
        <v>0</v>
      </c>
      <c r="V24" s="156">
        <f>ROUND(E24*U24,2)</f>
        <v>0</v>
      </c>
      <c r="W24" s="156"/>
      <c r="X24" s="156" t="s">
        <v>156</v>
      </c>
      <c r="Y24" s="147"/>
      <c r="Z24" s="147"/>
      <c r="AA24" s="147"/>
      <c r="AB24" s="147"/>
      <c r="AC24" s="147"/>
      <c r="AD24" s="147"/>
      <c r="AE24" s="147"/>
      <c r="AF24" s="147"/>
      <c r="AG24" s="147" t="s">
        <v>157</v>
      </c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outlineLevel="1" x14ac:dyDescent="0.2">
      <c r="A25" s="154"/>
      <c r="B25" s="155"/>
      <c r="C25" s="253" t="s">
        <v>204</v>
      </c>
      <c r="D25" s="254"/>
      <c r="E25" s="254"/>
      <c r="F25" s="254"/>
      <c r="G25" s="254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47"/>
      <c r="Z25" s="147"/>
      <c r="AA25" s="147"/>
      <c r="AB25" s="147"/>
      <c r="AC25" s="147"/>
      <c r="AD25" s="147"/>
      <c r="AE25" s="147"/>
      <c r="AF25" s="147"/>
      <c r="AG25" s="147" t="s">
        <v>175</v>
      </c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outlineLevel="1" x14ac:dyDescent="0.2">
      <c r="A26" s="154"/>
      <c r="B26" s="155"/>
      <c r="C26" s="179" t="s">
        <v>780</v>
      </c>
      <c r="D26" s="157"/>
      <c r="E26" s="158">
        <v>21.5</v>
      </c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47"/>
      <c r="Z26" s="147"/>
      <c r="AA26" s="147"/>
      <c r="AB26" s="147"/>
      <c r="AC26" s="147"/>
      <c r="AD26" s="147"/>
      <c r="AE26" s="147"/>
      <c r="AF26" s="147"/>
      <c r="AG26" s="147" t="s">
        <v>159</v>
      </c>
      <c r="AH26" s="147">
        <v>5</v>
      </c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1" x14ac:dyDescent="0.2">
      <c r="A27" s="154"/>
      <c r="B27" s="155"/>
      <c r="C27" s="180" t="s">
        <v>213</v>
      </c>
      <c r="D27" s="159"/>
      <c r="E27" s="160">
        <v>86</v>
      </c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47"/>
      <c r="Z27" s="147"/>
      <c r="AA27" s="147"/>
      <c r="AB27" s="147"/>
      <c r="AC27" s="147"/>
      <c r="AD27" s="147"/>
      <c r="AE27" s="147"/>
      <c r="AF27" s="147"/>
      <c r="AG27" s="147" t="s">
        <v>159</v>
      </c>
      <c r="AH27" s="147">
        <v>4</v>
      </c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outlineLevel="1" x14ac:dyDescent="0.2">
      <c r="A28" s="168">
        <v>8</v>
      </c>
      <c r="B28" s="169" t="s">
        <v>223</v>
      </c>
      <c r="C28" s="178" t="s">
        <v>224</v>
      </c>
      <c r="D28" s="170" t="s">
        <v>182</v>
      </c>
      <c r="E28" s="171">
        <v>21.5</v>
      </c>
      <c r="F28" s="172"/>
      <c r="G28" s="173">
        <f>ROUND(E28*F28,2)</f>
        <v>0</v>
      </c>
      <c r="H28" s="172"/>
      <c r="I28" s="173">
        <f>ROUND(E28*H28,2)</f>
        <v>0</v>
      </c>
      <c r="J28" s="172"/>
      <c r="K28" s="173">
        <f>ROUND(E28*J28,2)</f>
        <v>0</v>
      </c>
      <c r="L28" s="173">
        <v>21</v>
      </c>
      <c r="M28" s="173">
        <f>G28*(1+L28/100)</f>
        <v>0</v>
      </c>
      <c r="N28" s="173">
        <v>0</v>
      </c>
      <c r="O28" s="173">
        <f>ROUND(E28*N28,2)</f>
        <v>0</v>
      </c>
      <c r="P28" s="173">
        <v>0</v>
      </c>
      <c r="Q28" s="173">
        <f>ROUND(E28*P28,2)</f>
        <v>0</v>
      </c>
      <c r="R28" s="173" t="s">
        <v>195</v>
      </c>
      <c r="S28" s="173" t="s">
        <v>154</v>
      </c>
      <c r="T28" s="174" t="s">
        <v>155</v>
      </c>
      <c r="U28" s="156">
        <v>0</v>
      </c>
      <c r="V28" s="156">
        <f>ROUND(E28*U28,2)</f>
        <v>0</v>
      </c>
      <c r="W28" s="156"/>
      <c r="X28" s="156" t="s">
        <v>156</v>
      </c>
      <c r="Y28" s="147"/>
      <c r="Z28" s="147"/>
      <c r="AA28" s="147"/>
      <c r="AB28" s="147"/>
      <c r="AC28" s="147"/>
      <c r="AD28" s="147"/>
      <c r="AE28" s="147"/>
      <c r="AF28" s="147"/>
      <c r="AG28" s="147" t="s">
        <v>157</v>
      </c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outlineLevel="1" x14ac:dyDescent="0.2">
      <c r="A29" s="154"/>
      <c r="B29" s="155"/>
      <c r="C29" s="179" t="s">
        <v>780</v>
      </c>
      <c r="D29" s="157"/>
      <c r="E29" s="158">
        <v>21.5</v>
      </c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47"/>
      <c r="Z29" s="147"/>
      <c r="AA29" s="147"/>
      <c r="AB29" s="147"/>
      <c r="AC29" s="147"/>
      <c r="AD29" s="147"/>
      <c r="AE29" s="147"/>
      <c r="AF29" s="147"/>
      <c r="AG29" s="147" t="s">
        <v>159</v>
      </c>
      <c r="AH29" s="147">
        <v>5</v>
      </c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x14ac:dyDescent="0.2">
      <c r="A30" s="162" t="s">
        <v>148</v>
      </c>
      <c r="B30" s="163" t="s">
        <v>89</v>
      </c>
      <c r="C30" s="177" t="s">
        <v>90</v>
      </c>
      <c r="D30" s="164"/>
      <c r="E30" s="165"/>
      <c r="F30" s="166"/>
      <c r="G30" s="166">
        <f>SUMIF(AG31:AG41,"&lt;&gt;NOR",G31:G41)</f>
        <v>0</v>
      </c>
      <c r="H30" s="166"/>
      <c r="I30" s="166">
        <f>SUM(I31:I41)</f>
        <v>0</v>
      </c>
      <c r="J30" s="166"/>
      <c r="K30" s="166">
        <f>SUM(K31:K41)</f>
        <v>0</v>
      </c>
      <c r="L30" s="166"/>
      <c r="M30" s="166">
        <f>SUM(M31:M41)</f>
        <v>0</v>
      </c>
      <c r="N30" s="166"/>
      <c r="O30" s="166">
        <f>SUM(O31:O41)</f>
        <v>7.04</v>
      </c>
      <c r="P30" s="166"/>
      <c r="Q30" s="166">
        <f>SUM(Q31:Q41)</f>
        <v>0</v>
      </c>
      <c r="R30" s="166"/>
      <c r="S30" s="166"/>
      <c r="T30" s="167"/>
      <c r="U30" s="161"/>
      <c r="V30" s="161">
        <f>SUM(V31:V41)</f>
        <v>0.78</v>
      </c>
      <c r="W30" s="161"/>
      <c r="X30" s="161"/>
      <c r="AG30" t="s">
        <v>149</v>
      </c>
    </row>
    <row r="31" spans="1:60" ht="22.5" outlineLevel="1" x14ac:dyDescent="0.2">
      <c r="A31" s="168">
        <v>9</v>
      </c>
      <c r="B31" s="169" t="s">
        <v>781</v>
      </c>
      <c r="C31" s="178" t="s">
        <v>782</v>
      </c>
      <c r="D31" s="170" t="s">
        <v>152</v>
      </c>
      <c r="E31" s="171">
        <v>6</v>
      </c>
      <c r="F31" s="172"/>
      <c r="G31" s="173">
        <f>ROUND(E31*F31,2)</f>
        <v>0</v>
      </c>
      <c r="H31" s="172"/>
      <c r="I31" s="173">
        <f>ROUND(E31*H31,2)</f>
        <v>0</v>
      </c>
      <c r="J31" s="172"/>
      <c r="K31" s="173">
        <f>ROUND(E31*J31,2)</f>
        <v>0</v>
      </c>
      <c r="L31" s="173">
        <v>21</v>
      </c>
      <c r="M31" s="173">
        <f>G31*(1+L31/100)</f>
        <v>0</v>
      </c>
      <c r="N31" s="173">
        <v>0.441</v>
      </c>
      <c r="O31" s="173">
        <f>ROUND(E31*N31,2)</f>
        <v>2.65</v>
      </c>
      <c r="P31" s="173">
        <v>0</v>
      </c>
      <c r="Q31" s="173">
        <f>ROUND(E31*P31,2)</f>
        <v>0</v>
      </c>
      <c r="R31" s="173" t="s">
        <v>153</v>
      </c>
      <c r="S31" s="173" t="s">
        <v>154</v>
      </c>
      <c r="T31" s="174" t="s">
        <v>155</v>
      </c>
      <c r="U31" s="156">
        <v>2.9000000000000001E-2</v>
      </c>
      <c r="V31" s="156">
        <f>ROUND(E31*U31,2)</f>
        <v>0.17</v>
      </c>
      <c r="W31" s="156"/>
      <c r="X31" s="156" t="s">
        <v>156</v>
      </c>
      <c r="Y31" s="147"/>
      <c r="Z31" s="147"/>
      <c r="AA31" s="147"/>
      <c r="AB31" s="147"/>
      <c r="AC31" s="147"/>
      <c r="AD31" s="147"/>
      <c r="AE31" s="147"/>
      <c r="AF31" s="147"/>
      <c r="AG31" s="147" t="s">
        <v>157</v>
      </c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outlineLevel="1" x14ac:dyDescent="0.2">
      <c r="A32" s="154"/>
      <c r="B32" s="155"/>
      <c r="C32" s="179" t="s">
        <v>783</v>
      </c>
      <c r="D32" s="157"/>
      <c r="E32" s="158">
        <v>6</v>
      </c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47"/>
      <c r="Z32" s="147"/>
      <c r="AA32" s="147"/>
      <c r="AB32" s="147"/>
      <c r="AC32" s="147"/>
      <c r="AD32" s="147"/>
      <c r="AE32" s="147"/>
      <c r="AF32" s="147"/>
      <c r="AG32" s="147" t="s">
        <v>159</v>
      </c>
      <c r="AH32" s="147">
        <v>0</v>
      </c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ht="22.5" outlineLevel="1" x14ac:dyDescent="0.2">
      <c r="A33" s="168">
        <v>10</v>
      </c>
      <c r="B33" s="169" t="s">
        <v>784</v>
      </c>
      <c r="C33" s="178" t="s">
        <v>785</v>
      </c>
      <c r="D33" s="170" t="s">
        <v>152</v>
      </c>
      <c r="E33" s="171">
        <v>6</v>
      </c>
      <c r="F33" s="172"/>
      <c r="G33" s="173">
        <f>ROUND(E33*F33,2)</f>
        <v>0</v>
      </c>
      <c r="H33" s="172"/>
      <c r="I33" s="173">
        <f>ROUND(E33*H33,2)</f>
        <v>0</v>
      </c>
      <c r="J33" s="172"/>
      <c r="K33" s="173">
        <f>ROUND(E33*J33,2)</f>
        <v>0</v>
      </c>
      <c r="L33" s="173">
        <v>21</v>
      </c>
      <c r="M33" s="173">
        <f>G33*(1+L33/100)</f>
        <v>0</v>
      </c>
      <c r="N33" s="173">
        <v>0.21099999999999999</v>
      </c>
      <c r="O33" s="173">
        <f>ROUND(E33*N33,2)</f>
        <v>1.27</v>
      </c>
      <c r="P33" s="173">
        <v>0</v>
      </c>
      <c r="Q33" s="173">
        <f>ROUND(E33*P33,2)</f>
        <v>0</v>
      </c>
      <c r="R33" s="173" t="s">
        <v>153</v>
      </c>
      <c r="S33" s="173" t="s">
        <v>154</v>
      </c>
      <c r="T33" s="174" t="s">
        <v>155</v>
      </c>
      <c r="U33" s="156">
        <v>7.1999999999999995E-2</v>
      </c>
      <c r="V33" s="156">
        <f>ROUND(E33*U33,2)</f>
        <v>0.43</v>
      </c>
      <c r="W33" s="156"/>
      <c r="X33" s="156" t="s">
        <v>156</v>
      </c>
      <c r="Y33" s="147"/>
      <c r="Z33" s="147"/>
      <c r="AA33" s="147"/>
      <c r="AB33" s="147"/>
      <c r="AC33" s="147"/>
      <c r="AD33" s="147"/>
      <c r="AE33" s="147"/>
      <c r="AF33" s="147"/>
      <c r="AG33" s="147" t="s">
        <v>157</v>
      </c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outlineLevel="1" x14ac:dyDescent="0.2">
      <c r="A34" s="154"/>
      <c r="B34" s="155"/>
      <c r="C34" s="253" t="s">
        <v>250</v>
      </c>
      <c r="D34" s="254"/>
      <c r="E34" s="254"/>
      <c r="F34" s="254"/>
      <c r="G34" s="254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47"/>
      <c r="Z34" s="147"/>
      <c r="AA34" s="147"/>
      <c r="AB34" s="147"/>
      <c r="AC34" s="147"/>
      <c r="AD34" s="147"/>
      <c r="AE34" s="147"/>
      <c r="AF34" s="147"/>
      <c r="AG34" s="147" t="s">
        <v>175</v>
      </c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outlineLevel="1" x14ac:dyDescent="0.2">
      <c r="A35" s="154"/>
      <c r="B35" s="155"/>
      <c r="C35" s="179" t="s">
        <v>783</v>
      </c>
      <c r="D35" s="157"/>
      <c r="E35" s="158">
        <v>6</v>
      </c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47"/>
      <c r="Z35" s="147"/>
      <c r="AA35" s="147"/>
      <c r="AB35" s="147"/>
      <c r="AC35" s="147"/>
      <c r="AD35" s="147"/>
      <c r="AE35" s="147"/>
      <c r="AF35" s="147"/>
      <c r="AG35" s="147" t="s">
        <v>159</v>
      </c>
      <c r="AH35" s="147">
        <v>0</v>
      </c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outlineLevel="1" x14ac:dyDescent="0.2">
      <c r="A36" s="168">
        <v>11</v>
      </c>
      <c r="B36" s="169" t="s">
        <v>253</v>
      </c>
      <c r="C36" s="178" t="s">
        <v>254</v>
      </c>
      <c r="D36" s="170" t="s">
        <v>152</v>
      </c>
      <c r="E36" s="171">
        <v>6</v>
      </c>
      <c r="F36" s="172"/>
      <c r="G36" s="173">
        <f>ROUND(E36*F36,2)</f>
        <v>0</v>
      </c>
      <c r="H36" s="172"/>
      <c r="I36" s="173">
        <f>ROUND(E36*H36,2)</f>
        <v>0</v>
      </c>
      <c r="J36" s="172"/>
      <c r="K36" s="173">
        <f>ROUND(E36*J36,2)</f>
        <v>0</v>
      </c>
      <c r="L36" s="173">
        <v>21</v>
      </c>
      <c r="M36" s="173">
        <f>G36*(1+L36/100)</f>
        <v>0</v>
      </c>
      <c r="N36" s="173">
        <v>0.51085999999999998</v>
      </c>
      <c r="O36" s="173">
        <f>ROUND(E36*N36,2)</f>
        <v>3.07</v>
      </c>
      <c r="P36" s="173">
        <v>0</v>
      </c>
      <c r="Q36" s="173">
        <f>ROUND(E36*P36,2)</f>
        <v>0</v>
      </c>
      <c r="R36" s="173" t="s">
        <v>153</v>
      </c>
      <c r="S36" s="173" t="s">
        <v>154</v>
      </c>
      <c r="T36" s="174" t="s">
        <v>155</v>
      </c>
      <c r="U36" s="156">
        <v>2.7E-2</v>
      </c>
      <c r="V36" s="156">
        <f>ROUND(E36*U36,2)</f>
        <v>0.16</v>
      </c>
      <c r="W36" s="156"/>
      <c r="X36" s="156" t="s">
        <v>156</v>
      </c>
      <c r="Y36" s="147"/>
      <c r="Z36" s="147"/>
      <c r="AA36" s="147"/>
      <c r="AB36" s="147"/>
      <c r="AC36" s="147"/>
      <c r="AD36" s="147"/>
      <c r="AE36" s="147"/>
      <c r="AF36" s="147"/>
      <c r="AG36" s="147" t="s">
        <v>157</v>
      </c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outlineLevel="1" x14ac:dyDescent="0.2">
      <c r="A37" s="154"/>
      <c r="B37" s="155"/>
      <c r="C37" s="253" t="s">
        <v>255</v>
      </c>
      <c r="D37" s="254"/>
      <c r="E37" s="254"/>
      <c r="F37" s="254"/>
      <c r="G37" s="254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47"/>
      <c r="Z37" s="147"/>
      <c r="AA37" s="147"/>
      <c r="AB37" s="147"/>
      <c r="AC37" s="147"/>
      <c r="AD37" s="147"/>
      <c r="AE37" s="147"/>
      <c r="AF37" s="147"/>
      <c r="AG37" s="147" t="s">
        <v>175</v>
      </c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outlineLevel="1" x14ac:dyDescent="0.2">
      <c r="A38" s="154"/>
      <c r="B38" s="155"/>
      <c r="C38" s="179" t="s">
        <v>783</v>
      </c>
      <c r="D38" s="157"/>
      <c r="E38" s="158">
        <v>6</v>
      </c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47"/>
      <c r="Z38" s="147"/>
      <c r="AA38" s="147"/>
      <c r="AB38" s="147"/>
      <c r="AC38" s="147"/>
      <c r="AD38" s="147"/>
      <c r="AE38" s="147"/>
      <c r="AF38" s="147"/>
      <c r="AG38" s="147" t="s">
        <v>159</v>
      </c>
      <c r="AH38" s="147">
        <v>0</v>
      </c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outlineLevel="1" x14ac:dyDescent="0.2">
      <c r="A39" s="168">
        <v>12</v>
      </c>
      <c r="B39" s="169" t="s">
        <v>786</v>
      </c>
      <c r="C39" s="178" t="s">
        <v>787</v>
      </c>
      <c r="D39" s="170" t="s">
        <v>152</v>
      </c>
      <c r="E39" s="171">
        <v>6</v>
      </c>
      <c r="F39" s="172"/>
      <c r="G39" s="173">
        <f>ROUND(E39*F39,2)</f>
        <v>0</v>
      </c>
      <c r="H39" s="172"/>
      <c r="I39" s="173">
        <f>ROUND(E39*H39,2)</f>
        <v>0</v>
      </c>
      <c r="J39" s="172"/>
      <c r="K39" s="173">
        <f>ROUND(E39*J39,2)</f>
        <v>0</v>
      </c>
      <c r="L39" s="173">
        <v>21</v>
      </c>
      <c r="M39" s="173">
        <f>G39*(1+L39/100)</f>
        <v>0</v>
      </c>
      <c r="N39" s="173">
        <v>7.5300000000000002E-3</v>
      </c>
      <c r="O39" s="173">
        <f>ROUND(E39*N39,2)</f>
        <v>0.05</v>
      </c>
      <c r="P39" s="173">
        <v>0</v>
      </c>
      <c r="Q39" s="173">
        <f>ROUND(E39*P39,2)</f>
        <v>0</v>
      </c>
      <c r="R39" s="173" t="s">
        <v>153</v>
      </c>
      <c r="S39" s="173" t="s">
        <v>154</v>
      </c>
      <c r="T39" s="174" t="s">
        <v>155</v>
      </c>
      <c r="U39" s="156">
        <v>4.0000000000000001E-3</v>
      </c>
      <c r="V39" s="156">
        <f>ROUND(E39*U39,2)</f>
        <v>0.02</v>
      </c>
      <c r="W39" s="156"/>
      <c r="X39" s="156" t="s">
        <v>156</v>
      </c>
      <c r="Y39" s="147"/>
      <c r="Z39" s="147"/>
      <c r="AA39" s="147"/>
      <c r="AB39" s="147"/>
      <c r="AC39" s="147"/>
      <c r="AD39" s="147"/>
      <c r="AE39" s="147"/>
      <c r="AF39" s="147"/>
      <c r="AG39" s="147" t="s">
        <v>157</v>
      </c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outlineLevel="1" x14ac:dyDescent="0.2">
      <c r="A40" s="154"/>
      <c r="B40" s="155"/>
      <c r="C40" s="253" t="s">
        <v>261</v>
      </c>
      <c r="D40" s="254"/>
      <c r="E40" s="254"/>
      <c r="F40" s="254"/>
      <c r="G40" s="254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47"/>
      <c r="Z40" s="147"/>
      <c r="AA40" s="147"/>
      <c r="AB40" s="147"/>
      <c r="AC40" s="147"/>
      <c r="AD40" s="147"/>
      <c r="AE40" s="147"/>
      <c r="AF40" s="147"/>
      <c r="AG40" s="147" t="s">
        <v>175</v>
      </c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</row>
    <row r="41" spans="1:60" outlineLevel="1" x14ac:dyDescent="0.2">
      <c r="A41" s="154"/>
      <c r="B41" s="155"/>
      <c r="C41" s="179" t="s">
        <v>783</v>
      </c>
      <c r="D41" s="157"/>
      <c r="E41" s="158">
        <v>6</v>
      </c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47"/>
      <c r="Z41" s="147"/>
      <c r="AA41" s="147"/>
      <c r="AB41" s="147"/>
      <c r="AC41" s="147"/>
      <c r="AD41" s="147"/>
      <c r="AE41" s="147"/>
      <c r="AF41" s="147"/>
      <c r="AG41" s="147" t="s">
        <v>159</v>
      </c>
      <c r="AH41" s="147">
        <v>0</v>
      </c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x14ac:dyDescent="0.2">
      <c r="A42" s="162" t="s">
        <v>148</v>
      </c>
      <c r="B42" s="163" t="s">
        <v>95</v>
      </c>
      <c r="C42" s="177" t="s">
        <v>96</v>
      </c>
      <c r="D42" s="164"/>
      <c r="E42" s="165"/>
      <c r="F42" s="166"/>
      <c r="G42" s="166">
        <f>SUMIF(AG43:AG68,"&lt;&gt;NOR",G43:G68)</f>
        <v>0</v>
      </c>
      <c r="H42" s="166"/>
      <c r="I42" s="166">
        <f>SUM(I43:I68)</f>
        <v>0</v>
      </c>
      <c r="J42" s="166"/>
      <c r="K42" s="166">
        <f>SUM(K43:K68)</f>
        <v>0</v>
      </c>
      <c r="L42" s="166"/>
      <c r="M42" s="166">
        <f>SUM(M43:M68)</f>
        <v>0</v>
      </c>
      <c r="N42" s="166"/>
      <c r="O42" s="166">
        <f>SUM(O43:O68)</f>
        <v>45.280000000000008</v>
      </c>
      <c r="P42" s="166"/>
      <c r="Q42" s="166">
        <f>SUM(Q43:Q68)</f>
        <v>0</v>
      </c>
      <c r="R42" s="166"/>
      <c r="S42" s="166"/>
      <c r="T42" s="167"/>
      <c r="U42" s="161"/>
      <c r="V42" s="161">
        <f>SUM(V43:V68)</f>
        <v>167.22</v>
      </c>
      <c r="W42" s="161"/>
      <c r="X42" s="161"/>
      <c r="AG42" t="s">
        <v>149</v>
      </c>
    </row>
    <row r="43" spans="1:60" ht="33.75" outlineLevel="1" x14ac:dyDescent="0.2">
      <c r="A43" s="168">
        <v>13</v>
      </c>
      <c r="B43" s="169" t="s">
        <v>788</v>
      </c>
      <c r="C43" s="178" t="s">
        <v>789</v>
      </c>
      <c r="D43" s="170" t="s">
        <v>434</v>
      </c>
      <c r="E43" s="171">
        <v>10</v>
      </c>
      <c r="F43" s="172"/>
      <c r="G43" s="173">
        <f>ROUND(E43*F43,2)</f>
        <v>0</v>
      </c>
      <c r="H43" s="172"/>
      <c r="I43" s="173">
        <f>ROUND(E43*H43,2)</f>
        <v>0</v>
      </c>
      <c r="J43" s="172"/>
      <c r="K43" s="173">
        <f>ROUND(E43*J43,2)</f>
        <v>0</v>
      </c>
      <c r="L43" s="173">
        <v>21</v>
      </c>
      <c r="M43" s="173">
        <f>G43*(1+L43/100)</f>
        <v>0</v>
      </c>
      <c r="N43" s="173">
        <v>3.0596700000000001</v>
      </c>
      <c r="O43" s="173">
        <f>ROUND(E43*N43,2)</f>
        <v>30.6</v>
      </c>
      <c r="P43" s="173">
        <v>0</v>
      </c>
      <c r="Q43" s="173">
        <f>ROUND(E43*P43,2)</f>
        <v>0</v>
      </c>
      <c r="R43" s="173" t="s">
        <v>190</v>
      </c>
      <c r="S43" s="173" t="s">
        <v>154</v>
      </c>
      <c r="T43" s="174" t="s">
        <v>155</v>
      </c>
      <c r="U43" s="156">
        <v>5.024</v>
      </c>
      <c r="V43" s="156">
        <f>ROUND(E43*U43,2)</f>
        <v>50.24</v>
      </c>
      <c r="W43" s="156"/>
      <c r="X43" s="156" t="s">
        <v>156</v>
      </c>
      <c r="Y43" s="147"/>
      <c r="Z43" s="147"/>
      <c r="AA43" s="147"/>
      <c r="AB43" s="147"/>
      <c r="AC43" s="147"/>
      <c r="AD43" s="147"/>
      <c r="AE43" s="147"/>
      <c r="AF43" s="147"/>
      <c r="AG43" s="147" t="s">
        <v>157</v>
      </c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outlineLevel="1" x14ac:dyDescent="0.2">
      <c r="A44" s="154"/>
      <c r="B44" s="155"/>
      <c r="C44" s="253" t="s">
        <v>790</v>
      </c>
      <c r="D44" s="254"/>
      <c r="E44" s="254"/>
      <c r="F44" s="254"/>
      <c r="G44" s="254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47"/>
      <c r="Z44" s="147"/>
      <c r="AA44" s="147"/>
      <c r="AB44" s="147"/>
      <c r="AC44" s="147"/>
      <c r="AD44" s="147"/>
      <c r="AE44" s="147"/>
      <c r="AF44" s="147"/>
      <c r="AG44" s="147" t="s">
        <v>175</v>
      </c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outlineLevel="1" x14ac:dyDescent="0.2">
      <c r="A45" s="154"/>
      <c r="B45" s="155"/>
      <c r="C45" s="179" t="s">
        <v>791</v>
      </c>
      <c r="D45" s="157"/>
      <c r="E45" s="158">
        <v>10</v>
      </c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47"/>
      <c r="Z45" s="147"/>
      <c r="AA45" s="147"/>
      <c r="AB45" s="147"/>
      <c r="AC45" s="147"/>
      <c r="AD45" s="147"/>
      <c r="AE45" s="147"/>
      <c r="AF45" s="147"/>
      <c r="AG45" s="147" t="s">
        <v>159</v>
      </c>
      <c r="AH45" s="147">
        <v>0</v>
      </c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outlineLevel="1" x14ac:dyDescent="0.2">
      <c r="A46" s="168">
        <v>14</v>
      </c>
      <c r="B46" s="169" t="s">
        <v>792</v>
      </c>
      <c r="C46" s="178" t="s">
        <v>793</v>
      </c>
      <c r="D46" s="170" t="s">
        <v>434</v>
      </c>
      <c r="E46" s="171">
        <v>10</v>
      </c>
      <c r="F46" s="172"/>
      <c r="G46" s="173">
        <f>ROUND(E46*F46,2)</f>
        <v>0</v>
      </c>
      <c r="H46" s="172"/>
      <c r="I46" s="173">
        <f>ROUND(E46*H46,2)</f>
        <v>0</v>
      </c>
      <c r="J46" s="172"/>
      <c r="K46" s="173">
        <f>ROUND(E46*J46,2)</f>
        <v>0</v>
      </c>
      <c r="L46" s="173">
        <v>21</v>
      </c>
      <c r="M46" s="173">
        <f>G46*(1+L46/100)</f>
        <v>0</v>
      </c>
      <c r="N46" s="173">
        <v>9.3600000000000003E-3</v>
      </c>
      <c r="O46" s="173">
        <f>ROUND(E46*N46,2)</f>
        <v>0.09</v>
      </c>
      <c r="P46" s="173">
        <v>0</v>
      </c>
      <c r="Q46" s="173">
        <f>ROUND(E46*P46,2)</f>
        <v>0</v>
      </c>
      <c r="R46" s="173" t="s">
        <v>190</v>
      </c>
      <c r="S46" s="173" t="s">
        <v>154</v>
      </c>
      <c r="T46" s="174" t="s">
        <v>155</v>
      </c>
      <c r="U46" s="156">
        <v>1.6890000000000001</v>
      </c>
      <c r="V46" s="156">
        <f>ROUND(E46*U46,2)</f>
        <v>16.89</v>
      </c>
      <c r="W46" s="156"/>
      <c r="X46" s="156" t="s">
        <v>156</v>
      </c>
      <c r="Y46" s="147"/>
      <c r="Z46" s="147"/>
      <c r="AA46" s="147"/>
      <c r="AB46" s="147"/>
      <c r="AC46" s="147"/>
      <c r="AD46" s="147"/>
      <c r="AE46" s="147"/>
      <c r="AF46" s="147"/>
      <c r="AG46" s="147" t="s">
        <v>157</v>
      </c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outlineLevel="1" x14ac:dyDescent="0.2">
      <c r="A47" s="154"/>
      <c r="B47" s="155"/>
      <c r="C47" s="253" t="s">
        <v>794</v>
      </c>
      <c r="D47" s="254"/>
      <c r="E47" s="254"/>
      <c r="F47" s="254"/>
      <c r="G47" s="254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47"/>
      <c r="Z47" s="147"/>
      <c r="AA47" s="147"/>
      <c r="AB47" s="147"/>
      <c r="AC47" s="147"/>
      <c r="AD47" s="147"/>
      <c r="AE47" s="147"/>
      <c r="AF47" s="147"/>
      <c r="AG47" s="147" t="s">
        <v>175</v>
      </c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outlineLevel="1" x14ac:dyDescent="0.2">
      <c r="A48" s="154"/>
      <c r="B48" s="155"/>
      <c r="C48" s="264" t="s">
        <v>795</v>
      </c>
      <c r="D48" s="265"/>
      <c r="E48" s="265"/>
      <c r="F48" s="265"/>
      <c r="G48" s="265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47"/>
      <c r="Z48" s="147"/>
      <c r="AA48" s="147"/>
      <c r="AB48" s="147"/>
      <c r="AC48" s="147"/>
      <c r="AD48" s="147"/>
      <c r="AE48" s="147"/>
      <c r="AF48" s="147"/>
      <c r="AG48" s="147" t="s">
        <v>331</v>
      </c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 outlineLevel="1" x14ac:dyDescent="0.2">
      <c r="A49" s="154"/>
      <c r="B49" s="155"/>
      <c r="C49" s="179" t="s">
        <v>791</v>
      </c>
      <c r="D49" s="157"/>
      <c r="E49" s="158">
        <v>10</v>
      </c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47"/>
      <c r="Z49" s="147"/>
      <c r="AA49" s="147"/>
      <c r="AB49" s="147"/>
      <c r="AC49" s="147"/>
      <c r="AD49" s="147"/>
      <c r="AE49" s="147"/>
      <c r="AF49" s="147"/>
      <c r="AG49" s="147" t="s">
        <v>159</v>
      </c>
      <c r="AH49" s="147">
        <v>0</v>
      </c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</row>
    <row r="50" spans="1:60" outlineLevel="1" x14ac:dyDescent="0.2">
      <c r="A50" s="168">
        <v>15</v>
      </c>
      <c r="B50" s="169" t="s">
        <v>796</v>
      </c>
      <c r="C50" s="178" t="s">
        <v>797</v>
      </c>
      <c r="D50" s="170" t="s">
        <v>189</v>
      </c>
      <c r="E50" s="171">
        <v>3</v>
      </c>
      <c r="F50" s="172"/>
      <c r="G50" s="173">
        <f>ROUND(E50*F50,2)</f>
        <v>0</v>
      </c>
      <c r="H50" s="172"/>
      <c r="I50" s="173">
        <f>ROUND(E50*H50,2)</f>
        <v>0</v>
      </c>
      <c r="J50" s="172"/>
      <c r="K50" s="173">
        <f>ROUND(E50*J50,2)</f>
        <v>0</v>
      </c>
      <c r="L50" s="173">
        <v>21</v>
      </c>
      <c r="M50" s="173">
        <f>G50*(1+L50/100)</f>
        <v>0</v>
      </c>
      <c r="N50" s="173">
        <v>0.46661999999999998</v>
      </c>
      <c r="O50" s="173">
        <f>ROUND(E50*N50,2)</f>
        <v>1.4</v>
      </c>
      <c r="P50" s="173">
        <v>0</v>
      </c>
      <c r="Q50" s="173">
        <f>ROUND(E50*P50,2)</f>
        <v>0</v>
      </c>
      <c r="R50" s="173" t="s">
        <v>397</v>
      </c>
      <c r="S50" s="173" t="s">
        <v>154</v>
      </c>
      <c r="T50" s="174" t="s">
        <v>398</v>
      </c>
      <c r="U50" s="156">
        <v>2.5131800000000002</v>
      </c>
      <c r="V50" s="156">
        <f>ROUND(E50*U50,2)</f>
        <v>7.54</v>
      </c>
      <c r="W50" s="156"/>
      <c r="X50" s="156" t="s">
        <v>399</v>
      </c>
      <c r="Y50" s="147"/>
      <c r="Z50" s="147"/>
      <c r="AA50" s="147"/>
      <c r="AB50" s="147"/>
      <c r="AC50" s="147"/>
      <c r="AD50" s="147"/>
      <c r="AE50" s="147"/>
      <c r="AF50" s="147"/>
      <c r="AG50" s="147" t="s">
        <v>400</v>
      </c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ht="78.75" outlineLevel="1" x14ac:dyDescent="0.2">
      <c r="A51" s="154"/>
      <c r="B51" s="155"/>
      <c r="C51" s="253" t="s">
        <v>798</v>
      </c>
      <c r="D51" s="254"/>
      <c r="E51" s="254"/>
      <c r="F51" s="254"/>
      <c r="G51" s="254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47"/>
      <c r="Z51" s="147"/>
      <c r="AA51" s="147"/>
      <c r="AB51" s="147"/>
      <c r="AC51" s="147"/>
      <c r="AD51" s="147"/>
      <c r="AE51" s="147"/>
      <c r="AF51" s="147"/>
      <c r="AG51" s="147" t="s">
        <v>175</v>
      </c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75" t="str">
        <f>C51</f>
        <v>hloubení rýh zapažených šířky do 200 cm v hornině 3, pažení a rozepření rýh příložné (pro jakoukoliv mezerovitost) včetně přepažování  a odstranění rozepření, svislé přemístění výkopku, uložení výkopku do 3 m od okraje výkopu, naložení přebytku po zásypu na dopravní prostředek, odvoz do 6 km a uložení na skládku, lože pod potrubí ze štěrkopísku fr. do 63 mm, dodávka a osazení půlených obrubníků pod potrubí, dodávka a montáž potrubí z trub kameninových ve sklonu do 20 %, dodávka a montáž kameninových tvarovek jednoosých a odbočných (1 kus/20 m potrubí), obetonování potrubí betonem prostým C -/7,5 včetně bednění, obsyp potrubí prohozenou sypaninou připravenou podél výkopu ve vzdálenosti do 3 m od jeho okraje, zásyp rýhy sypaninou z jakékoliv horniny, s uložením výkopku ve vrstvách, se zhutněním.</v>
      </c>
      <c r="BB51" s="147"/>
      <c r="BC51" s="147"/>
      <c r="BD51" s="147"/>
      <c r="BE51" s="147"/>
      <c r="BF51" s="147"/>
      <c r="BG51" s="147"/>
      <c r="BH51" s="147"/>
    </row>
    <row r="52" spans="1:60" outlineLevel="1" x14ac:dyDescent="0.2">
      <c r="A52" s="154"/>
      <c r="B52" s="155"/>
      <c r="C52" s="179" t="s">
        <v>799</v>
      </c>
      <c r="D52" s="157"/>
      <c r="E52" s="158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47"/>
      <c r="Z52" s="147"/>
      <c r="AA52" s="147"/>
      <c r="AB52" s="147"/>
      <c r="AC52" s="147"/>
      <c r="AD52" s="147"/>
      <c r="AE52" s="147"/>
      <c r="AF52" s="147"/>
      <c r="AG52" s="147" t="s">
        <v>159</v>
      </c>
      <c r="AH52" s="147">
        <v>0</v>
      </c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outlineLevel="1" x14ac:dyDescent="0.2">
      <c r="A53" s="154"/>
      <c r="B53" s="155"/>
      <c r="C53" s="179" t="s">
        <v>800</v>
      </c>
      <c r="D53" s="157"/>
      <c r="E53" s="158">
        <v>1.4</v>
      </c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47"/>
      <c r="Z53" s="147"/>
      <c r="AA53" s="147"/>
      <c r="AB53" s="147"/>
      <c r="AC53" s="147"/>
      <c r="AD53" s="147"/>
      <c r="AE53" s="147"/>
      <c r="AF53" s="147"/>
      <c r="AG53" s="147" t="s">
        <v>159</v>
      </c>
      <c r="AH53" s="147">
        <v>0</v>
      </c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</row>
    <row r="54" spans="1:60" outlineLevel="1" x14ac:dyDescent="0.2">
      <c r="A54" s="154"/>
      <c r="B54" s="155"/>
      <c r="C54" s="179" t="s">
        <v>801</v>
      </c>
      <c r="D54" s="157"/>
      <c r="E54" s="158">
        <v>1.6</v>
      </c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47"/>
      <c r="Z54" s="147"/>
      <c r="AA54" s="147"/>
      <c r="AB54" s="147"/>
      <c r="AC54" s="147"/>
      <c r="AD54" s="147"/>
      <c r="AE54" s="147"/>
      <c r="AF54" s="147"/>
      <c r="AG54" s="147" t="s">
        <v>159</v>
      </c>
      <c r="AH54" s="147">
        <v>0</v>
      </c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outlineLevel="1" x14ac:dyDescent="0.2">
      <c r="A55" s="168">
        <v>16</v>
      </c>
      <c r="B55" s="169" t="s">
        <v>802</v>
      </c>
      <c r="C55" s="178" t="s">
        <v>803</v>
      </c>
      <c r="D55" s="170" t="s">
        <v>189</v>
      </c>
      <c r="E55" s="171">
        <v>26.3</v>
      </c>
      <c r="F55" s="172"/>
      <c r="G55" s="173">
        <f>ROUND(E55*F55,2)</f>
        <v>0</v>
      </c>
      <c r="H55" s="172"/>
      <c r="I55" s="173">
        <f>ROUND(E55*H55,2)</f>
        <v>0</v>
      </c>
      <c r="J55" s="172"/>
      <c r="K55" s="173">
        <f>ROUND(E55*J55,2)</f>
        <v>0</v>
      </c>
      <c r="L55" s="173">
        <v>21</v>
      </c>
      <c r="M55" s="173">
        <f>G55*(1+L55/100)</f>
        <v>0</v>
      </c>
      <c r="N55" s="173">
        <v>0.48712</v>
      </c>
      <c r="O55" s="173">
        <f>ROUND(E55*N55,2)</f>
        <v>12.81</v>
      </c>
      <c r="P55" s="173">
        <v>0</v>
      </c>
      <c r="Q55" s="173">
        <f>ROUND(E55*P55,2)</f>
        <v>0</v>
      </c>
      <c r="R55" s="173" t="s">
        <v>397</v>
      </c>
      <c r="S55" s="173" t="s">
        <v>154</v>
      </c>
      <c r="T55" s="174" t="s">
        <v>398</v>
      </c>
      <c r="U55" s="156">
        <v>3.5190700000000001</v>
      </c>
      <c r="V55" s="156">
        <f>ROUND(E55*U55,2)</f>
        <v>92.55</v>
      </c>
      <c r="W55" s="156"/>
      <c r="X55" s="156" t="s">
        <v>399</v>
      </c>
      <c r="Y55" s="147"/>
      <c r="Z55" s="147"/>
      <c r="AA55" s="147"/>
      <c r="AB55" s="147"/>
      <c r="AC55" s="147"/>
      <c r="AD55" s="147"/>
      <c r="AE55" s="147"/>
      <c r="AF55" s="147"/>
      <c r="AG55" s="147" t="s">
        <v>400</v>
      </c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</row>
    <row r="56" spans="1:60" ht="78.75" outlineLevel="1" x14ac:dyDescent="0.2">
      <c r="A56" s="154"/>
      <c r="B56" s="155"/>
      <c r="C56" s="253" t="s">
        <v>798</v>
      </c>
      <c r="D56" s="254"/>
      <c r="E56" s="254"/>
      <c r="F56" s="254"/>
      <c r="G56" s="254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47"/>
      <c r="Z56" s="147"/>
      <c r="AA56" s="147"/>
      <c r="AB56" s="147"/>
      <c r="AC56" s="147"/>
      <c r="AD56" s="147"/>
      <c r="AE56" s="147"/>
      <c r="AF56" s="147"/>
      <c r="AG56" s="147" t="s">
        <v>175</v>
      </c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75" t="str">
        <f>C56</f>
        <v>hloubení rýh zapažených šířky do 200 cm v hornině 3, pažení a rozepření rýh příložné (pro jakoukoliv mezerovitost) včetně přepažování  a odstranění rozepření, svislé přemístění výkopku, uložení výkopku do 3 m od okraje výkopu, naložení přebytku po zásypu na dopravní prostředek, odvoz do 6 km a uložení na skládku, lože pod potrubí ze štěrkopísku fr. do 63 mm, dodávka a osazení půlených obrubníků pod potrubí, dodávka a montáž potrubí z trub kameninových ve sklonu do 20 %, dodávka a montáž kameninových tvarovek jednoosých a odbočných (1 kus/20 m potrubí), obetonování potrubí betonem prostým C -/7,5 včetně bednění, obsyp potrubí prohozenou sypaninou připravenou podél výkopu ve vzdálenosti do 3 m od jeho okraje, zásyp rýhy sypaninou z jakékoliv horniny, s uložením výkopku ve vrstvách, se zhutněním.</v>
      </c>
      <c r="BB56" s="147"/>
      <c r="BC56" s="147"/>
      <c r="BD56" s="147"/>
      <c r="BE56" s="147"/>
      <c r="BF56" s="147"/>
      <c r="BG56" s="147"/>
      <c r="BH56" s="147"/>
    </row>
    <row r="57" spans="1:60" outlineLevel="1" x14ac:dyDescent="0.2">
      <c r="A57" s="154"/>
      <c r="B57" s="155"/>
      <c r="C57" s="179" t="s">
        <v>799</v>
      </c>
      <c r="D57" s="157"/>
      <c r="E57" s="158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47"/>
      <c r="Z57" s="147"/>
      <c r="AA57" s="147"/>
      <c r="AB57" s="147"/>
      <c r="AC57" s="147"/>
      <c r="AD57" s="147"/>
      <c r="AE57" s="147"/>
      <c r="AF57" s="147"/>
      <c r="AG57" s="147" t="s">
        <v>159</v>
      </c>
      <c r="AH57" s="147">
        <v>0</v>
      </c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</row>
    <row r="58" spans="1:60" outlineLevel="1" x14ac:dyDescent="0.2">
      <c r="A58" s="154"/>
      <c r="B58" s="155"/>
      <c r="C58" s="179" t="s">
        <v>804</v>
      </c>
      <c r="D58" s="157"/>
      <c r="E58" s="158">
        <v>2</v>
      </c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47"/>
      <c r="Z58" s="147"/>
      <c r="AA58" s="147"/>
      <c r="AB58" s="147"/>
      <c r="AC58" s="147"/>
      <c r="AD58" s="147"/>
      <c r="AE58" s="147"/>
      <c r="AF58" s="147"/>
      <c r="AG58" s="147" t="s">
        <v>159</v>
      </c>
      <c r="AH58" s="147">
        <v>0</v>
      </c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outlineLevel="1" x14ac:dyDescent="0.2">
      <c r="A59" s="154"/>
      <c r="B59" s="155"/>
      <c r="C59" s="179" t="s">
        <v>805</v>
      </c>
      <c r="D59" s="157"/>
      <c r="E59" s="158">
        <v>2.1</v>
      </c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47"/>
      <c r="Z59" s="147"/>
      <c r="AA59" s="147"/>
      <c r="AB59" s="147"/>
      <c r="AC59" s="147"/>
      <c r="AD59" s="147"/>
      <c r="AE59" s="147"/>
      <c r="AF59" s="147"/>
      <c r="AG59" s="147" t="s">
        <v>159</v>
      </c>
      <c r="AH59" s="147">
        <v>0</v>
      </c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outlineLevel="1" x14ac:dyDescent="0.2">
      <c r="A60" s="154"/>
      <c r="B60" s="155"/>
      <c r="C60" s="179" t="s">
        <v>806</v>
      </c>
      <c r="D60" s="157"/>
      <c r="E60" s="158">
        <v>2.1</v>
      </c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47"/>
      <c r="Z60" s="147"/>
      <c r="AA60" s="147"/>
      <c r="AB60" s="147"/>
      <c r="AC60" s="147"/>
      <c r="AD60" s="147"/>
      <c r="AE60" s="147"/>
      <c r="AF60" s="147"/>
      <c r="AG60" s="147" t="s">
        <v>159</v>
      </c>
      <c r="AH60" s="147">
        <v>0</v>
      </c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outlineLevel="1" x14ac:dyDescent="0.2">
      <c r="A61" s="154"/>
      <c r="B61" s="155"/>
      <c r="C61" s="179" t="s">
        <v>807</v>
      </c>
      <c r="D61" s="157"/>
      <c r="E61" s="158">
        <v>1.8</v>
      </c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47"/>
      <c r="Z61" s="147"/>
      <c r="AA61" s="147"/>
      <c r="AB61" s="147"/>
      <c r="AC61" s="147"/>
      <c r="AD61" s="147"/>
      <c r="AE61" s="147"/>
      <c r="AF61" s="147"/>
      <c r="AG61" s="147" t="s">
        <v>159</v>
      </c>
      <c r="AH61" s="147">
        <v>0</v>
      </c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outlineLevel="1" x14ac:dyDescent="0.2">
      <c r="A62" s="154"/>
      <c r="B62" s="155"/>
      <c r="C62" s="179" t="s">
        <v>808</v>
      </c>
      <c r="D62" s="157"/>
      <c r="E62" s="158">
        <v>2.2000000000000002</v>
      </c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47"/>
      <c r="Z62" s="147"/>
      <c r="AA62" s="147"/>
      <c r="AB62" s="147"/>
      <c r="AC62" s="147"/>
      <c r="AD62" s="147"/>
      <c r="AE62" s="147"/>
      <c r="AF62" s="147"/>
      <c r="AG62" s="147" t="s">
        <v>159</v>
      </c>
      <c r="AH62" s="147">
        <v>0</v>
      </c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</row>
    <row r="63" spans="1:60" outlineLevel="1" x14ac:dyDescent="0.2">
      <c r="A63" s="154"/>
      <c r="B63" s="155"/>
      <c r="C63" s="179" t="s">
        <v>809</v>
      </c>
      <c r="D63" s="157"/>
      <c r="E63" s="158">
        <v>2.5</v>
      </c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47"/>
      <c r="Z63" s="147"/>
      <c r="AA63" s="147"/>
      <c r="AB63" s="147"/>
      <c r="AC63" s="147"/>
      <c r="AD63" s="147"/>
      <c r="AE63" s="147"/>
      <c r="AF63" s="147"/>
      <c r="AG63" s="147" t="s">
        <v>159</v>
      </c>
      <c r="AH63" s="147">
        <v>0</v>
      </c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</row>
    <row r="64" spans="1:60" outlineLevel="1" x14ac:dyDescent="0.2">
      <c r="A64" s="154"/>
      <c r="B64" s="155"/>
      <c r="C64" s="179" t="s">
        <v>810</v>
      </c>
      <c r="D64" s="157"/>
      <c r="E64" s="158">
        <v>1.9</v>
      </c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47"/>
      <c r="Z64" s="147"/>
      <c r="AA64" s="147"/>
      <c r="AB64" s="147"/>
      <c r="AC64" s="147"/>
      <c r="AD64" s="147"/>
      <c r="AE64" s="147"/>
      <c r="AF64" s="147"/>
      <c r="AG64" s="147" t="s">
        <v>159</v>
      </c>
      <c r="AH64" s="147">
        <v>0</v>
      </c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outlineLevel="1" x14ac:dyDescent="0.2">
      <c r="A65" s="154"/>
      <c r="B65" s="155"/>
      <c r="C65" s="179" t="s">
        <v>811</v>
      </c>
      <c r="D65" s="157"/>
      <c r="E65" s="158">
        <v>2</v>
      </c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47"/>
      <c r="Z65" s="147"/>
      <c r="AA65" s="147"/>
      <c r="AB65" s="147"/>
      <c r="AC65" s="147"/>
      <c r="AD65" s="147"/>
      <c r="AE65" s="147"/>
      <c r="AF65" s="147"/>
      <c r="AG65" s="147" t="s">
        <v>159</v>
      </c>
      <c r="AH65" s="147">
        <v>0</v>
      </c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 outlineLevel="1" x14ac:dyDescent="0.2">
      <c r="A66" s="154"/>
      <c r="B66" s="155"/>
      <c r="C66" s="179" t="s">
        <v>812</v>
      </c>
      <c r="D66" s="157"/>
      <c r="E66" s="158">
        <v>9.6999999999999993</v>
      </c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47"/>
      <c r="Z66" s="147"/>
      <c r="AA66" s="147"/>
      <c r="AB66" s="147"/>
      <c r="AC66" s="147"/>
      <c r="AD66" s="147"/>
      <c r="AE66" s="147"/>
      <c r="AF66" s="147"/>
      <c r="AG66" s="147" t="s">
        <v>159</v>
      </c>
      <c r="AH66" s="147">
        <v>0</v>
      </c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</row>
    <row r="67" spans="1:60" outlineLevel="1" x14ac:dyDescent="0.2">
      <c r="A67" s="168">
        <v>17</v>
      </c>
      <c r="B67" s="169" t="s">
        <v>813</v>
      </c>
      <c r="C67" s="178" t="s">
        <v>814</v>
      </c>
      <c r="D67" s="170" t="s">
        <v>434</v>
      </c>
      <c r="E67" s="171">
        <v>10</v>
      </c>
      <c r="F67" s="172"/>
      <c r="G67" s="173">
        <f>ROUND(E67*F67,2)</f>
        <v>0</v>
      </c>
      <c r="H67" s="172"/>
      <c r="I67" s="173">
        <f>ROUND(E67*H67,2)</f>
        <v>0</v>
      </c>
      <c r="J67" s="172"/>
      <c r="K67" s="173">
        <f>ROUND(E67*J67,2)</f>
        <v>0</v>
      </c>
      <c r="L67" s="173">
        <v>21</v>
      </c>
      <c r="M67" s="173">
        <f>G67*(1+L67/100)</f>
        <v>0</v>
      </c>
      <c r="N67" s="173">
        <v>3.7999999999999999E-2</v>
      </c>
      <c r="O67" s="173">
        <f>ROUND(E67*N67,2)</f>
        <v>0.38</v>
      </c>
      <c r="P67" s="173">
        <v>0</v>
      </c>
      <c r="Q67" s="173">
        <f>ROUND(E67*P67,2)</f>
        <v>0</v>
      </c>
      <c r="R67" s="173" t="s">
        <v>228</v>
      </c>
      <c r="S67" s="173" t="s">
        <v>154</v>
      </c>
      <c r="T67" s="174" t="s">
        <v>155</v>
      </c>
      <c r="U67" s="156">
        <v>0</v>
      </c>
      <c r="V67" s="156">
        <f>ROUND(E67*U67,2)</f>
        <v>0</v>
      </c>
      <c r="W67" s="156"/>
      <c r="X67" s="156" t="s">
        <v>229</v>
      </c>
      <c r="Y67" s="147"/>
      <c r="Z67" s="147"/>
      <c r="AA67" s="147"/>
      <c r="AB67" s="147"/>
      <c r="AC67" s="147"/>
      <c r="AD67" s="147"/>
      <c r="AE67" s="147"/>
      <c r="AF67" s="147"/>
      <c r="AG67" s="147" t="s">
        <v>230</v>
      </c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</row>
    <row r="68" spans="1:60" outlineLevel="1" x14ac:dyDescent="0.2">
      <c r="A68" s="154"/>
      <c r="B68" s="155"/>
      <c r="C68" s="179" t="s">
        <v>815</v>
      </c>
      <c r="D68" s="157"/>
      <c r="E68" s="158">
        <v>10</v>
      </c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47"/>
      <c r="Z68" s="147"/>
      <c r="AA68" s="147"/>
      <c r="AB68" s="147"/>
      <c r="AC68" s="147"/>
      <c r="AD68" s="147"/>
      <c r="AE68" s="147"/>
      <c r="AF68" s="147"/>
      <c r="AG68" s="147" t="s">
        <v>159</v>
      </c>
      <c r="AH68" s="147">
        <v>5</v>
      </c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 x14ac:dyDescent="0.2">
      <c r="A69" s="162" t="s">
        <v>148</v>
      </c>
      <c r="B69" s="163" t="s">
        <v>97</v>
      </c>
      <c r="C69" s="177" t="s">
        <v>98</v>
      </c>
      <c r="D69" s="164"/>
      <c r="E69" s="165"/>
      <c r="F69" s="166"/>
      <c r="G69" s="166">
        <f>SUMIF(AG70:AG72,"&lt;&gt;NOR",G70:G72)</f>
        <v>0</v>
      </c>
      <c r="H69" s="166"/>
      <c r="I69" s="166">
        <f>SUM(I70:I72)</f>
        <v>0</v>
      </c>
      <c r="J69" s="166"/>
      <c r="K69" s="166">
        <f>SUM(K70:K72)</f>
        <v>0</v>
      </c>
      <c r="L69" s="166"/>
      <c r="M69" s="166">
        <f>SUM(M70:M72)</f>
        <v>0</v>
      </c>
      <c r="N69" s="166"/>
      <c r="O69" s="166">
        <f>SUM(O70:O72)</f>
        <v>0</v>
      </c>
      <c r="P69" s="166"/>
      <c r="Q69" s="166">
        <f>SUM(Q70:Q72)</f>
        <v>0</v>
      </c>
      <c r="R69" s="166"/>
      <c r="S69" s="166"/>
      <c r="T69" s="167"/>
      <c r="U69" s="161"/>
      <c r="V69" s="161">
        <f>SUM(V70:V72)</f>
        <v>0.5</v>
      </c>
      <c r="W69" s="161"/>
      <c r="X69" s="161"/>
      <c r="AG69" t="s">
        <v>149</v>
      </c>
    </row>
    <row r="70" spans="1:60" outlineLevel="1" x14ac:dyDescent="0.2">
      <c r="A70" s="168">
        <v>18</v>
      </c>
      <c r="B70" s="169" t="s">
        <v>294</v>
      </c>
      <c r="C70" s="178" t="s">
        <v>295</v>
      </c>
      <c r="D70" s="170" t="s">
        <v>189</v>
      </c>
      <c r="E70" s="171">
        <v>13.5</v>
      </c>
      <c r="F70" s="172"/>
      <c r="G70" s="173">
        <f>ROUND(E70*F70,2)</f>
        <v>0</v>
      </c>
      <c r="H70" s="172"/>
      <c r="I70" s="173">
        <f>ROUND(E70*H70,2)</f>
        <v>0</v>
      </c>
      <c r="J70" s="172"/>
      <c r="K70" s="173">
        <f>ROUND(E70*J70,2)</f>
        <v>0</v>
      </c>
      <c r="L70" s="173">
        <v>21</v>
      </c>
      <c r="M70" s="173">
        <f>G70*(1+L70/100)</f>
        <v>0</v>
      </c>
      <c r="N70" s="173">
        <v>0</v>
      </c>
      <c r="O70" s="173">
        <f>ROUND(E70*N70,2)</f>
        <v>0</v>
      </c>
      <c r="P70" s="173">
        <v>0</v>
      </c>
      <c r="Q70" s="173">
        <f>ROUND(E70*P70,2)</f>
        <v>0</v>
      </c>
      <c r="R70" s="173" t="s">
        <v>153</v>
      </c>
      <c r="S70" s="173" t="s">
        <v>154</v>
      </c>
      <c r="T70" s="174" t="s">
        <v>155</v>
      </c>
      <c r="U70" s="156">
        <v>3.6999999999999998E-2</v>
      </c>
      <c r="V70" s="156">
        <f>ROUND(E70*U70,2)</f>
        <v>0.5</v>
      </c>
      <c r="W70" s="156"/>
      <c r="X70" s="156" t="s">
        <v>156</v>
      </c>
      <c r="Y70" s="147"/>
      <c r="Z70" s="147"/>
      <c r="AA70" s="147"/>
      <c r="AB70" s="147"/>
      <c r="AC70" s="147"/>
      <c r="AD70" s="147"/>
      <c r="AE70" s="147"/>
      <c r="AF70" s="147"/>
      <c r="AG70" s="147" t="s">
        <v>157</v>
      </c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</row>
    <row r="71" spans="1:60" outlineLevel="1" x14ac:dyDescent="0.2">
      <c r="A71" s="154"/>
      <c r="B71" s="155"/>
      <c r="C71" s="253" t="s">
        <v>296</v>
      </c>
      <c r="D71" s="254"/>
      <c r="E71" s="254"/>
      <c r="F71" s="254"/>
      <c r="G71" s="254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47"/>
      <c r="Z71" s="147"/>
      <c r="AA71" s="147"/>
      <c r="AB71" s="147"/>
      <c r="AC71" s="147"/>
      <c r="AD71" s="147"/>
      <c r="AE71" s="147"/>
      <c r="AF71" s="147"/>
      <c r="AG71" s="147" t="s">
        <v>175</v>
      </c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outlineLevel="1" x14ac:dyDescent="0.2">
      <c r="A72" s="154"/>
      <c r="B72" s="155"/>
      <c r="C72" s="179" t="s">
        <v>816</v>
      </c>
      <c r="D72" s="157"/>
      <c r="E72" s="158">
        <v>13.5</v>
      </c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47"/>
      <c r="Z72" s="147"/>
      <c r="AA72" s="147"/>
      <c r="AB72" s="147"/>
      <c r="AC72" s="147"/>
      <c r="AD72" s="147"/>
      <c r="AE72" s="147"/>
      <c r="AF72" s="147"/>
      <c r="AG72" s="147" t="s">
        <v>159</v>
      </c>
      <c r="AH72" s="147">
        <v>0</v>
      </c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</row>
    <row r="73" spans="1:60" x14ac:dyDescent="0.2">
      <c r="A73" s="162" t="s">
        <v>148</v>
      </c>
      <c r="B73" s="163" t="s">
        <v>103</v>
      </c>
      <c r="C73" s="177" t="s">
        <v>104</v>
      </c>
      <c r="D73" s="164"/>
      <c r="E73" s="165"/>
      <c r="F73" s="166"/>
      <c r="G73" s="166">
        <f>SUMIF(AG74:AG79,"&lt;&gt;NOR",G74:G79)</f>
        <v>0</v>
      </c>
      <c r="H73" s="166"/>
      <c r="I73" s="166">
        <f>SUM(I74:I79)</f>
        <v>0</v>
      </c>
      <c r="J73" s="166"/>
      <c r="K73" s="166">
        <f>SUM(K74:K79)</f>
        <v>0</v>
      </c>
      <c r="L73" s="166"/>
      <c r="M73" s="166">
        <f>SUM(M74:M79)</f>
        <v>0</v>
      </c>
      <c r="N73" s="166"/>
      <c r="O73" s="166">
        <f>SUM(O74:O79)</f>
        <v>0</v>
      </c>
      <c r="P73" s="166"/>
      <c r="Q73" s="166">
        <f>SUM(Q74:Q79)</f>
        <v>0</v>
      </c>
      <c r="R73" s="166"/>
      <c r="S73" s="166"/>
      <c r="T73" s="167"/>
      <c r="U73" s="161"/>
      <c r="V73" s="161">
        <f>SUM(V74:V79)</f>
        <v>24.72</v>
      </c>
      <c r="W73" s="161"/>
      <c r="X73" s="161"/>
      <c r="AG73" t="s">
        <v>149</v>
      </c>
    </row>
    <row r="74" spans="1:60" outlineLevel="1" x14ac:dyDescent="0.2">
      <c r="A74" s="168">
        <v>19</v>
      </c>
      <c r="B74" s="169" t="s">
        <v>817</v>
      </c>
      <c r="C74" s="178" t="s">
        <v>818</v>
      </c>
      <c r="D74" s="170" t="s">
        <v>227</v>
      </c>
      <c r="E74" s="171">
        <v>38.092640000000003</v>
      </c>
      <c r="F74" s="172"/>
      <c r="G74" s="173">
        <f>ROUND(E74*F74,2)</f>
        <v>0</v>
      </c>
      <c r="H74" s="172"/>
      <c r="I74" s="173">
        <f>ROUND(E74*H74,2)</f>
        <v>0</v>
      </c>
      <c r="J74" s="172"/>
      <c r="K74" s="173">
        <f>ROUND(E74*J74,2)</f>
        <v>0</v>
      </c>
      <c r="L74" s="173">
        <v>21</v>
      </c>
      <c r="M74" s="173">
        <f>G74*(1+L74/100)</f>
        <v>0</v>
      </c>
      <c r="N74" s="173">
        <v>0</v>
      </c>
      <c r="O74" s="173">
        <f>ROUND(E74*N74,2)</f>
        <v>0</v>
      </c>
      <c r="P74" s="173">
        <v>0</v>
      </c>
      <c r="Q74" s="173">
        <f>ROUND(E74*P74,2)</f>
        <v>0</v>
      </c>
      <c r="R74" s="173" t="s">
        <v>190</v>
      </c>
      <c r="S74" s="173" t="s">
        <v>154</v>
      </c>
      <c r="T74" s="174" t="s">
        <v>155</v>
      </c>
      <c r="U74" s="156">
        <v>0.64900000000000002</v>
      </c>
      <c r="V74" s="156">
        <f>ROUND(E74*U74,2)</f>
        <v>24.72</v>
      </c>
      <c r="W74" s="156"/>
      <c r="X74" s="156" t="s">
        <v>306</v>
      </c>
      <c r="Y74" s="147"/>
      <c r="Z74" s="147"/>
      <c r="AA74" s="147"/>
      <c r="AB74" s="147"/>
      <c r="AC74" s="147"/>
      <c r="AD74" s="147"/>
      <c r="AE74" s="147"/>
      <c r="AF74" s="147"/>
      <c r="AG74" s="147" t="s">
        <v>307</v>
      </c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</row>
    <row r="75" spans="1:60" outlineLevel="1" x14ac:dyDescent="0.2">
      <c r="A75" s="154"/>
      <c r="B75" s="155"/>
      <c r="C75" s="253" t="s">
        <v>819</v>
      </c>
      <c r="D75" s="254"/>
      <c r="E75" s="254"/>
      <c r="F75" s="254"/>
      <c r="G75" s="254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47"/>
      <c r="Z75" s="147"/>
      <c r="AA75" s="147"/>
      <c r="AB75" s="147"/>
      <c r="AC75" s="147"/>
      <c r="AD75" s="147"/>
      <c r="AE75" s="147"/>
      <c r="AF75" s="147"/>
      <c r="AG75" s="147" t="s">
        <v>175</v>
      </c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outlineLevel="1" x14ac:dyDescent="0.2">
      <c r="A76" s="154"/>
      <c r="B76" s="155"/>
      <c r="C76" s="264" t="s">
        <v>753</v>
      </c>
      <c r="D76" s="265"/>
      <c r="E76" s="265"/>
      <c r="F76" s="265"/>
      <c r="G76" s="265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47"/>
      <c r="Z76" s="147"/>
      <c r="AA76" s="147"/>
      <c r="AB76" s="147"/>
      <c r="AC76" s="147"/>
      <c r="AD76" s="147"/>
      <c r="AE76" s="147"/>
      <c r="AF76" s="147"/>
      <c r="AG76" s="147" t="s">
        <v>331</v>
      </c>
      <c r="AH76" s="147"/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</row>
    <row r="77" spans="1:60" outlineLevel="1" x14ac:dyDescent="0.2">
      <c r="A77" s="154"/>
      <c r="B77" s="155"/>
      <c r="C77" s="179" t="s">
        <v>309</v>
      </c>
      <c r="D77" s="157"/>
      <c r="E77" s="158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47"/>
      <c r="Z77" s="147"/>
      <c r="AA77" s="147"/>
      <c r="AB77" s="147"/>
      <c r="AC77" s="147"/>
      <c r="AD77" s="147"/>
      <c r="AE77" s="147"/>
      <c r="AF77" s="147"/>
      <c r="AG77" s="147" t="s">
        <v>159</v>
      </c>
      <c r="AH77" s="147">
        <v>0</v>
      </c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outlineLevel="1" x14ac:dyDescent="0.2">
      <c r="A78" s="154"/>
      <c r="B78" s="155"/>
      <c r="C78" s="179" t="s">
        <v>820</v>
      </c>
      <c r="D78" s="157"/>
      <c r="E78" s="158"/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47"/>
      <c r="Z78" s="147"/>
      <c r="AA78" s="147"/>
      <c r="AB78" s="147"/>
      <c r="AC78" s="147"/>
      <c r="AD78" s="147"/>
      <c r="AE78" s="147"/>
      <c r="AF78" s="147"/>
      <c r="AG78" s="147" t="s">
        <v>159</v>
      </c>
      <c r="AH78" s="147">
        <v>0</v>
      </c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</row>
    <row r="79" spans="1:60" outlineLevel="1" x14ac:dyDescent="0.2">
      <c r="A79" s="154"/>
      <c r="B79" s="155"/>
      <c r="C79" s="179" t="s">
        <v>821</v>
      </c>
      <c r="D79" s="157"/>
      <c r="E79" s="158">
        <v>38.092640000000003</v>
      </c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47"/>
      <c r="Z79" s="147"/>
      <c r="AA79" s="147"/>
      <c r="AB79" s="147"/>
      <c r="AC79" s="147"/>
      <c r="AD79" s="147"/>
      <c r="AE79" s="147"/>
      <c r="AF79" s="147"/>
      <c r="AG79" s="147" t="s">
        <v>159</v>
      </c>
      <c r="AH79" s="147">
        <v>0</v>
      </c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</row>
    <row r="80" spans="1:60" x14ac:dyDescent="0.2">
      <c r="A80" s="162" t="s">
        <v>148</v>
      </c>
      <c r="B80" s="163" t="s">
        <v>117</v>
      </c>
      <c r="C80" s="177" t="s">
        <v>118</v>
      </c>
      <c r="D80" s="164"/>
      <c r="E80" s="165"/>
      <c r="F80" s="166"/>
      <c r="G80" s="166">
        <f>SUMIF(AG81:AG100,"&lt;&gt;NOR",G81:G100)</f>
        <v>0</v>
      </c>
      <c r="H80" s="166"/>
      <c r="I80" s="166">
        <f>SUM(I81:I100)</f>
        <v>0</v>
      </c>
      <c r="J80" s="166"/>
      <c r="K80" s="166">
        <f>SUM(K81:K100)</f>
        <v>0</v>
      </c>
      <c r="L80" s="166"/>
      <c r="M80" s="166">
        <f>SUM(M81:M100)</f>
        <v>0</v>
      </c>
      <c r="N80" s="166"/>
      <c r="O80" s="166">
        <f>SUM(O81:O100)</f>
        <v>0</v>
      </c>
      <c r="P80" s="166"/>
      <c r="Q80" s="166">
        <f>SUM(Q81:Q100)</f>
        <v>0</v>
      </c>
      <c r="R80" s="166"/>
      <c r="S80" s="166"/>
      <c r="T80" s="167"/>
      <c r="U80" s="161"/>
      <c r="V80" s="161">
        <f>SUM(V81:V100)</f>
        <v>9.73</v>
      </c>
      <c r="W80" s="161"/>
      <c r="X80" s="161"/>
      <c r="AG80" t="s">
        <v>149</v>
      </c>
    </row>
    <row r="81" spans="1:60" outlineLevel="1" x14ac:dyDescent="0.2">
      <c r="A81" s="168">
        <v>20</v>
      </c>
      <c r="B81" s="169" t="s">
        <v>319</v>
      </c>
      <c r="C81" s="178" t="s">
        <v>822</v>
      </c>
      <c r="D81" s="170" t="s">
        <v>227</v>
      </c>
      <c r="E81" s="171">
        <v>1.9305000000000001</v>
      </c>
      <c r="F81" s="172"/>
      <c r="G81" s="173">
        <f>ROUND(E81*F81,2)</f>
        <v>0</v>
      </c>
      <c r="H81" s="172"/>
      <c r="I81" s="173">
        <f>ROUND(E81*H81,2)</f>
        <v>0</v>
      </c>
      <c r="J81" s="172"/>
      <c r="K81" s="173">
        <f>ROUND(E81*J81,2)</f>
        <v>0</v>
      </c>
      <c r="L81" s="173">
        <v>21</v>
      </c>
      <c r="M81" s="173">
        <f>G81*(1+L81/100)</f>
        <v>0</v>
      </c>
      <c r="N81" s="173">
        <v>0</v>
      </c>
      <c r="O81" s="173">
        <f>ROUND(E81*N81,2)</f>
        <v>0</v>
      </c>
      <c r="P81" s="173">
        <v>0</v>
      </c>
      <c r="Q81" s="173">
        <f>ROUND(E81*P81,2)</f>
        <v>0</v>
      </c>
      <c r="R81" s="173" t="s">
        <v>314</v>
      </c>
      <c r="S81" s="173" t="s">
        <v>154</v>
      </c>
      <c r="T81" s="174" t="s">
        <v>155</v>
      </c>
      <c r="U81" s="156">
        <v>0</v>
      </c>
      <c r="V81" s="156">
        <f>ROUND(E81*U81,2)</f>
        <v>0</v>
      </c>
      <c r="W81" s="156"/>
      <c r="X81" s="156" t="s">
        <v>156</v>
      </c>
      <c r="Y81" s="147"/>
      <c r="Z81" s="147"/>
      <c r="AA81" s="147"/>
      <c r="AB81" s="147"/>
      <c r="AC81" s="147"/>
      <c r="AD81" s="147"/>
      <c r="AE81" s="147"/>
      <c r="AF81" s="147"/>
      <c r="AG81" s="147" t="s">
        <v>157</v>
      </c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</row>
    <row r="82" spans="1:60" outlineLevel="1" x14ac:dyDescent="0.2">
      <c r="A82" s="154"/>
      <c r="B82" s="155"/>
      <c r="C82" s="179" t="s">
        <v>823</v>
      </c>
      <c r="D82" s="157"/>
      <c r="E82" s="158">
        <v>0.74250000000000005</v>
      </c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47"/>
      <c r="Z82" s="147"/>
      <c r="AA82" s="147"/>
      <c r="AB82" s="147"/>
      <c r="AC82" s="147"/>
      <c r="AD82" s="147"/>
      <c r="AE82" s="147"/>
      <c r="AF82" s="147"/>
      <c r="AG82" s="147" t="s">
        <v>159</v>
      </c>
      <c r="AH82" s="147">
        <v>7</v>
      </c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</row>
    <row r="83" spans="1:60" outlineLevel="1" x14ac:dyDescent="0.2">
      <c r="A83" s="154"/>
      <c r="B83" s="155"/>
      <c r="C83" s="179" t="s">
        <v>824</v>
      </c>
      <c r="D83" s="157"/>
      <c r="E83" s="158">
        <v>1.1879999999999999</v>
      </c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  <c r="X83" s="156"/>
      <c r="Y83" s="147"/>
      <c r="Z83" s="147"/>
      <c r="AA83" s="147"/>
      <c r="AB83" s="147"/>
      <c r="AC83" s="147"/>
      <c r="AD83" s="147"/>
      <c r="AE83" s="147"/>
      <c r="AF83" s="147"/>
      <c r="AG83" s="147" t="s">
        <v>159</v>
      </c>
      <c r="AH83" s="147">
        <v>7</v>
      </c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</row>
    <row r="84" spans="1:60" outlineLevel="1" x14ac:dyDescent="0.2">
      <c r="A84" s="168">
        <v>21</v>
      </c>
      <c r="B84" s="169" t="s">
        <v>312</v>
      </c>
      <c r="C84" s="178" t="s">
        <v>313</v>
      </c>
      <c r="D84" s="170" t="s">
        <v>227</v>
      </c>
      <c r="E84" s="171">
        <v>4.8584500000000004</v>
      </c>
      <c r="F84" s="172"/>
      <c r="G84" s="173">
        <f>ROUND(E84*F84,2)</f>
        <v>0</v>
      </c>
      <c r="H84" s="172"/>
      <c r="I84" s="173">
        <f>ROUND(E84*H84,2)</f>
        <v>0</v>
      </c>
      <c r="J84" s="172"/>
      <c r="K84" s="173">
        <f>ROUND(E84*J84,2)</f>
        <v>0</v>
      </c>
      <c r="L84" s="173">
        <v>21</v>
      </c>
      <c r="M84" s="173">
        <f>G84*(1+L84/100)</f>
        <v>0</v>
      </c>
      <c r="N84" s="173">
        <v>0</v>
      </c>
      <c r="O84" s="173">
        <f>ROUND(E84*N84,2)</f>
        <v>0</v>
      </c>
      <c r="P84" s="173">
        <v>0</v>
      </c>
      <c r="Q84" s="173">
        <f>ROUND(E84*P84,2)</f>
        <v>0</v>
      </c>
      <c r="R84" s="173" t="s">
        <v>314</v>
      </c>
      <c r="S84" s="173" t="s">
        <v>154</v>
      </c>
      <c r="T84" s="174" t="s">
        <v>315</v>
      </c>
      <c r="U84" s="156">
        <v>0</v>
      </c>
      <c r="V84" s="156">
        <f>ROUND(E84*U84,2)</f>
        <v>0</v>
      </c>
      <c r="W84" s="156"/>
      <c r="X84" s="156" t="s">
        <v>156</v>
      </c>
      <c r="Y84" s="147"/>
      <c r="Z84" s="147"/>
      <c r="AA84" s="147"/>
      <c r="AB84" s="147"/>
      <c r="AC84" s="147"/>
      <c r="AD84" s="147"/>
      <c r="AE84" s="147"/>
      <c r="AF84" s="147"/>
      <c r="AG84" s="147" t="s">
        <v>157</v>
      </c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</row>
    <row r="85" spans="1:60" outlineLevel="1" x14ac:dyDescent="0.2">
      <c r="A85" s="154"/>
      <c r="B85" s="155"/>
      <c r="C85" s="179" t="s">
        <v>825</v>
      </c>
      <c r="D85" s="157"/>
      <c r="E85" s="158">
        <v>6.7889499999999998</v>
      </c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  <c r="X85" s="156"/>
      <c r="Y85" s="147"/>
      <c r="Z85" s="147"/>
      <c r="AA85" s="147"/>
      <c r="AB85" s="147"/>
      <c r="AC85" s="147"/>
      <c r="AD85" s="147"/>
      <c r="AE85" s="147"/>
      <c r="AF85" s="147"/>
      <c r="AG85" s="147" t="s">
        <v>159</v>
      </c>
      <c r="AH85" s="147">
        <v>0</v>
      </c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</row>
    <row r="86" spans="1:60" outlineLevel="1" x14ac:dyDescent="0.2">
      <c r="A86" s="154"/>
      <c r="B86" s="155"/>
      <c r="C86" s="179" t="s">
        <v>317</v>
      </c>
      <c r="D86" s="157"/>
      <c r="E86" s="158"/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  <c r="S86" s="156"/>
      <c r="T86" s="156"/>
      <c r="U86" s="156"/>
      <c r="V86" s="156"/>
      <c r="W86" s="156"/>
      <c r="X86" s="156"/>
      <c r="Y86" s="147"/>
      <c r="Z86" s="147"/>
      <c r="AA86" s="147"/>
      <c r="AB86" s="147"/>
      <c r="AC86" s="147"/>
      <c r="AD86" s="147"/>
      <c r="AE86" s="147"/>
      <c r="AF86" s="147"/>
      <c r="AG86" s="147" t="s">
        <v>159</v>
      </c>
      <c r="AH86" s="147">
        <v>0</v>
      </c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</row>
    <row r="87" spans="1:60" outlineLevel="1" x14ac:dyDescent="0.2">
      <c r="A87" s="154"/>
      <c r="B87" s="155"/>
      <c r="C87" s="179" t="s">
        <v>826</v>
      </c>
      <c r="D87" s="157"/>
      <c r="E87" s="158">
        <v>-1.9305000000000001</v>
      </c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47"/>
      <c r="Z87" s="147"/>
      <c r="AA87" s="147"/>
      <c r="AB87" s="147"/>
      <c r="AC87" s="147"/>
      <c r="AD87" s="147"/>
      <c r="AE87" s="147"/>
      <c r="AF87" s="147"/>
      <c r="AG87" s="147" t="s">
        <v>159</v>
      </c>
      <c r="AH87" s="147">
        <v>5</v>
      </c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</row>
    <row r="88" spans="1:60" outlineLevel="1" x14ac:dyDescent="0.2">
      <c r="A88" s="168">
        <v>22</v>
      </c>
      <c r="B88" s="169" t="s">
        <v>326</v>
      </c>
      <c r="C88" s="178" t="s">
        <v>327</v>
      </c>
      <c r="D88" s="170" t="s">
        <v>227</v>
      </c>
      <c r="E88" s="171">
        <v>6.7889499999999998</v>
      </c>
      <c r="F88" s="172"/>
      <c r="G88" s="173">
        <f>ROUND(E88*F88,2)</f>
        <v>0</v>
      </c>
      <c r="H88" s="172"/>
      <c r="I88" s="173">
        <f>ROUND(E88*H88,2)</f>
        <v>0</v>
      </c>
      <c r="J88" s="172"/>
      <c r="K88" s="173">
        <f>ROUND(E88*J88,2)</f>
        <v>0</v>
      </c>
      <c r="L88" s="173">
        <v>21</v>
      </c>
      <c r="M88" s="173">
        <f>G88*(1+L88/100)</f>
        <v>0</v>
      </c>
      <c r="N88" s="173">
        <v>0</v>
      </c>
      <c r="O88" s="173">
        <f>ROUND(E88*N88,2)</f>
        <v>0</v>
      </c>
      <c r="P88" s="173">
        <v>0</v>
      </c>
      <c r="Q88" s="173">
        <f>ROUND(E88*P88,2)</f>
        <v>0</v>
      </c>
      <c r="R88" s="173" t="s">
        <v>314</v>
      </c>
      <c r="S88" s="173" t="s">
        <v>154</v>
      </c>
      <c r="T88" s="174" t="s">
        <v>155</v>
      </c>
      <c r="U88" s="156">
        <v>0.49</v>
      </c>
      <c r="V88" s="156">
        <f>ROUND(E88*U88,2)</f>
        <v>3.33</v>
      </c>
      <c r="W88" s="156"/>
      <c r="X88" s="156" t="s">
        <v>328</v>
      </c>
      <c r="Y88" s="147"/>
      <c r="Z88" s="147"/>
      <c r="AA88" s="147"/>
      <c r="AB88" s="147"/>
      <c r="AC88" s="147"/>
      <c r="AD88" s="147"/>
      <c r="AE88" s="147"/>
      <c r="AF88" s="147"/>
      <c r="AG88" s="147" t="s">
        <v>329</v>
      </c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</row>
    <row r="89" spans="1:60" outlineLevel="1" x14ac:dyDescent="0.2">
      <c r="A89" s="154"/>
      <c r="B89" s="155"/>
      <c r="C89" s="262" t="s">
        <v>330</v>
      </c>
      <c r="D89" s="263"/>
      <c r="E89" s="263"/>
      <c r="F89" s="263"/>
      <c r="G89" s="263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47"/>
      <c r="Z89" s="147"/>
      <c r="AA89" s="147"/>
      <c r="AB89" s="147"/>
      <c r="AC89" s="147"/>
      <c r="AD89" s="147"/>
      <c r="AE89" s="147"/>
      <c r="AF89" s="147"/>
      <c r="AG89" s="147" t="s">
        <v>331</v>
      </c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</row>
    <row r="90" spans="1:60" outlineLevel="1" x14ac:dyDescent="0.2">
      <c r="A90" s="154"/>
      <c r="B90" s="155"/>
      <c r="C90" s="179" t="s">
        <v>332</v>
      </c>
      <c r="D90" s="157"/>
      <c r="E90" s="158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  <c r="X90" s="156"/>
      <c r="Y90" s="147"/>
      <c r="Z90" s="147"/>
      <c r="AA90" s="147"/>
      <c r="AB90" s="147"/>
      <c r="AC90" s="147"/>
      <c r="AD90" s="147"/>
      <c r="AE90" s="147"/>
      <c r="AF90" s="147"/>
      <c r="AG90" s="147" t="s">
        <v>159</v>
      </c>
      <c r="AH90" s="147">
        <v>0</v>
      </c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</row>
    <row r="91" spans="1:60" outlineLevel="1" x14ac:dyDescent="0.2">
      <c r="A91" s="154"/>
      <c r="B91" s="155"/>
      <c r="C91" s="179" t="s">
        <v>827</v>
      </c>
      <c r="D91" s="157"/>
      <c r="E91" s="158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  <c r="X91" s="156"/>
      <c r="Y91" s="147"/>
      <c r="Z91" s="147"/>
      <c r="AA91" s="147"/>
      <c r="AB91" s="147"/>
      <c r="AC91" s="147"/>
      <c r="AD91" s="147"/>
      <c r="AE91" s="147"/>
      <c r="AF91" s="147"/>
      <c r="AG91" s="147" t="s">
        <v>159</v>
      </c>
      <c r="AH91" s="147">
        <v>0</v>
      </c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</row>
    <row r="92" spans="1:60" outlineLevel="1" x14ac:dyDescent="0.2">
      <c r="A92" s="154"/>
      <c r="B92" s="155"/>
      <c r="C92" s="179" t="s">
        <v>828</v>
      </c>
      <c r="D92" s="157"/>
      <c r="E92" s="158">
        <v>6.7889499999999998</v>
      </c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47"/>
      <c r="Z92" s="147"/>
      <c r="AA92" s="147"/>
      <c r="AB92" s="147"/>
      <c r="AC92" s="147"/>
      <c r="AD92" s="147"/>
      <c r="AE92" s="147"/>
      <c r="AF92" s="147"/>
      <c r="AG92" s="147" t="s">
        <v>159</v>
      </c>
      <c r="AH92" s="147">
        <v>0</v>
      </c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</row>
    <row r="93" spans="1:60" outlineLevel="1" x14ac:dyDescent="0.2">
      <c r="A93" s="168">
        <v>23</v>
      </c>
      <c r="B93" s="169" t="s">
        <v>335</v>
      </c>
      <c r="C93" s="178" t="s">
        <v>336</v>
      </c>
      <c r="D93" s="170" t="s">
        <v>227</v>
      </c>
      <c r="E93" s="171">
        <v>95.045270000000002</v>
      </c>
      <c r="F93" s="172"/>
      <c r="G93" s="173">
        <f>ROUND(E93*F93,2)</f>
        <v>0</v>
      </c>
      <c r="H93" s="172"/>
      <c r="I93" s="173">
        <f>ROUND(E93*H93,2)</f>
        <v>0</v>
      </c>
      <c r="J93" s="172"/>
      <c r="K93" s="173">
        <f>ROUND(E93*J93,2)</f>
        <v>0</v>
      </c>
      <c r="L93" s="173">
        <v>21</v>
      </c>
      <c r="M93" s="173">
        <f>G93*(1+L93/100)</f>
        <v>0</v>
      </c>
      <c r="N93" s="173">
        <v>0</v>
      </c>
      <c r="O93" s="173">
        <f>ROUND(E93*N93,2)</f>
        <v>0</v>
      </c>
      <c r="P93" s="173">
        <v>0</v>
      </c>
      <c r="Q93" s="173">
        <f>ROUND(E93*P93,2)</f>
        <v>0</v>
      </c>
      <c r="R93" s="173" t="s">
        <v>314</v>
      </c>
      <c r="S93" s="173" t="s">
        <v>154</v>
      </c>
      <c r="T93" s="174" t="s">
        <v>155</v>
      </c>
      <c r="U93" s="156">
        <v>0</v>
      </c>
      <c r="V93" s="156">
        <f>ROUND(E93*U93,2)</f>
        <v>0</v>
      </c>
      <c r="W93" s="156"/>
      <c r="X93" s="156" t="s">
        <v>328</v>
      </c>
      <c r="Y93" s="147"/>
      <c r="Z93" s="147"/>
      <c r="AA93" s="147"/>
      <c r="AB93" s="147"/>
      <c r="AC93" s="147"/>
      <c r="AD93" s="147"/>
      <c r="AE93" s="147"/>
      <c r="AF93" s="147"/>
      <c r="AG93" s="147" t="s">
        <v>329</v>
      </c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</row>
    <row r="94" spans="1:60" outlineLevel="1" x14ac:dyDescent="0.2">
      <c r="A94" s="154"/>
      <c r="B94" s="155"/>
      <c r="C94" s="179" t="s">
        <v>332</v>
      </c>
      <c r="D94" s="157"/>
      <c r="E94" s="158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47"/>
      <c r="Z94" s="147"/>
      <c r="AA94" s="147"/>
      <c r="AB94" s="147"/>
      <c r="AC94" s="147"/>
      <c r="AD94" s="147"/>
      <c r="AE94" s="147"/>
      <c r="AF94" s="147"/>
      <c r="AG94" s="147" t="s">
        <v>159</v>
      </c>
      <c r="AH94" s="147">
        <v>0</v>
      </c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</row>
    <row r="95" spans="1:60" outlineLevel="1" x14ac:dyDescent="0.2">
      <c r="A95" s="154"/>
      <c r="B95" s="155"/>
      <c r="C95" s="179" t="s">
        <v>827</v>
      </c>
      <c r="D95" s="157"/>
      <c r="E95" s="158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47"/>
      <c r="Z95" s="147"/>
      <c r="AA95" s="147"/>
      <c r="AB95" s="147"/>
      <c r="AC95" s="147"/>
      <c r="AD95" s="147"/>
      <c r="AE95" s="147"/>
      <c r="AF95" s="147"/>
      <c r="AG95" s="147" t="s">
        <v>159</v>
      </c>
      <c r="AH95" s="147">
        <v>0</v>
      </c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</row>
    <row r="96" spans="1:60" outlineLevel="1" x14ac:dyDescent="0.2">
      <c r="A96" s="154"/>
      <c r="B96" s="155"/>
      <c r="C96" s="179" t="s">
        <v>829</v>
      </c>
      <c r="D96" s="157"/>
      <c r="E96" s="158">
        <v>95.045270000000002</v>
      </c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47"/>
      <c r="Z96" s="147"/>
      <c r="AA96" s="147"/>
      <c r="AB96" s="147"/>
      <c r="AC96" s="147"/>
      <c r="AD96" s="147"/>
      <c r="AE96" s="147"/>
      <c r="AF96" s="147"/>
      <c r="AG96" s="147" t="s">
        <v>159</v>
      </c>
      <c r="AH96" s="147">
        <v>0</v>
      </c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</row>
    <row r="97" spans="1:60" outlineLevel="1" x14ac:dyDescent="0.2">
      <c r="A97" s="168">
        <v>24</v>
      </c>
      <c r="B97" s="169" t="s">
        <v>447</v>
      </c>
      <c r="C97" s="178" t="s">
        <v>448</v>
      </c>
      <c r="D97" s="170" t="s">
        <v>227</v>
      </c>
      <c r="E97" s="171">
        <v>6.7889499999999998</v>
      </c>
      <c r="F97" s="172"/>
      <c r="G97" s="173">
        <f>ROUND(E97*F97,2)</f>
        <v>0</v>
      </c>
      <c r="H97" s="172"/>
      <c r="I97" s="173">
        <f>ROUND(E97*H97,2)</f>
        <v>0</v>
      </c>
      <c r="J97" s="172"/>
      <c r="K97" s="173">
        <f>ROUND(E97*J97,2)</f>
        <v>0</v>
      </c>
      <c r="L97" s="173">
        <v>21</v>
      </c>
      <c r="M97" s="173">
        <f>G97*(1+L97/100)</f>
        <v>0</v>
      </c>
      <c r="N97" s="173">
        <v>0</v>
      </c>
      <c r="O97" s="173">
        <f>ROUND(E97*N97,2)</f>
        <v>0</v>
      </c>
      <c r="P97" s="173">
        <v>0</v>
      </c>
      <c r="Q97" s="173">
        <f>ROUND(E97*P97,2)</f>
        <v>0</v>
      </c>
      <c r="R97" s="173" t="s">
        <v>314</v>
      </c>
      <c r="S97" s="173" t="s">
        <v>154</v>
      </c>
      <c r="T97" s="174" t="s">
        <v>155</v>
      </c>
      <c r="U97" s="156">
        <v>0.94199999999999995</v>
      </c>
      <c r="V97" s="156">
        <f>ROUND(E97*U97,2)</f>
        <v>6.4</v>
      </c>
      <c r="W97" s="156"/>
      <c r="X97" s="156" t="s">
        <v>328</v>
      </c>
      <c r="Y97" s="147"/>
      <c r="Z97" s="147"/>
      <c r="AA97" s="147"/>
      <c r="AB97" s="147"/>
      <c r="AC97" s="147"/>
      <c r="AD97" s="147"/>
      <c r="AE97" s="147"/>
      <c r="AF97" s="147"/>
      <c r="AG97" s="147" t="s">
        <v>329</v>
      </c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</row>
    <row r="98" spans="1:60" outlineLevel="1" x14ac:dyDescent="0.2">
      <c r="A98" s="154"/>
      <c r="B98" s="155"/>
      <c r="C98" s="179" t="s">
        <v>332</v>
      </c>
      <c r="D98" s="157"/>
      <c r="E98" s="158"/>
      <c r="F98" s="156"/>
      <c r="G98" s="156"/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6"/>
      <c r="S98" s="156"/>
      <c r="T98" s="156"/>
      <c r="U98" s="156"/>
      <c r="V98" s="156"/>
      <c r="W98" s="156"/>
      <c r="X98" s="156"/>
      <c r="Y98" s="147"/>
      <c r="Z98" s="147"/>
      <c r="AA98" s="147"/>
      <c r="AB98" s="147"/>
      <c r="AC98" s="147"/>
      <c r="AD98" s="147"/>
      <c r="AE98" s="147"/>
      <c r="AF98" s="147"/>
      <c r="AG98" s="147" t="s">
        <v>159</v>
      </c>
      <c r="AH98" s="147">
        <v>0</v>
      </c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</row>
    <row r="99" spans="1:60" outlineLevel="1" x14ac:dyDescent="0.2">
      <c r="A99" s="154"/>
      <c r="B99" s="155"/>
      <c r="C99" s="179" t="s">
        <v>827</v>
      </c>
      <c r="D99" s="157"/>
      <c r="E99" s="158"/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6"/>
      <c r="Q99" s="156"/>
      <c r="R99" s="156"/>
      <c r="S99" s="156"/>
      <c r="T99" s="156"/>
      <c r="U99" s="156"/>
      <c r="V99" s="156"/>
      <c r="W99" s="156"/>
      <c r="X99" s="156"/>
      <c r="Y99" s="147"/>
      <c r="Z99" s="147"/>
      <c r="AA99" s="147"/>
      <c r="AB99" s="147"/>
      <c r="AC99" s="147"/>
      <c r="AD99" s="147"/>
      <c r="AE99" s="147"/>
      <c r="AF99" s="147"/>
      <c r="AG99" s="147" t="s">
        <v>159</v>
      </c>
      <c r="AH99" s="147">
        <v>0</v>
      </c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</row>
    <row r="100" spans="1:60" outlineLevel="1" x14ac:dyDescent="0.2">
      <c r="A100" s="154"/>
      <c r="B100" s="155"/>
      <c r="C100" s="179" t="s">
        <v>828</v>
      </c>
      <c r="D100" s="157"/>
      <c r="E100" s="158">
        <v>6.7889499999999998</v>
      </c>
      <c r="F100" s="156"/>
      <c r="G100" s="156"/>
      <c r="H100" s="156"/>
      <c r="I100" s="156"/>
      <c r="J100" s="156"/>
      <c r="K100" s="156"/>
      <c r="L100" s="156"/>
      <c r="M100" s="156"/>
      <c r="N100" s="156"/>
      <c r="O100" s="156"/>
      <c r="P100" s="156"/>
      <c r="Q100" s="156"/>
      <c r="R100" s="156"/>
      <c r="S100" s="156"/>
      <c r="T100" s="156"/>
      <c r="U100" s="156"/>
      <c r="V100" s="156"/>
      <c r="W100" s="156"/>
      <c r="X100" s="156"/>
      <c r="Y100" s="147"/>
      <c r="Z100" s="147"/>
      <c r="AA100" s="147"/>
      <c r="AB100" s="147"/>
      <c r="AC100" s="147"/>
      <c r="AD100" s="147"/>
      <c r="AE100" s="147"/>
      <c r="AF100" s="147"/>
      <c r="AG100" s="147" t="s">
        <v>159</v>
      </c>
      <c r="AH100" s="147">
        <v>0</v>
      </c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</row>
    <row r="101" spans="1:60" x14ac:dyDescent="0.2">
      <c r="A101" s="3"/>
      <c r="B101" s="4"/>
      <c r="C101" s="181"/>
      <c r="D101" s="6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AE101">
        <v>15</v>
      </c>
      <c r="AF101">
        <v>21</v>
      </c>
      <c r="AG101" t="s">
        <v>135</v>
      </c>
    </row>
    <row r="102" spans="1:60" x14ac:dyDescent="0.2">
      <c r="A102" s="150"/>
      <c r="B102" s="151" t="s">
        <v>29</v>
      </c>
      <c r="C102" s="182"/>
      <c r="D102" s="152"/>
      <c r="E102" s="153"/>
      <c r="F102" s="153"/>
      <c r="G102" s="176">
        <f>G8+G30+G42+G69+G73+G80</f>
        <v>0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AE102">
        <f>SUMIF(L7:L100,AE101,G7:G100)</f>
        <v>0</v>
      </c>
      <c r="AF102">
        <f>SUMIF(L7:L100,AF101,G7:G100)</f>
        <v>0</v>
      </c>
      <c r="AG102" t="s">
        <v>338</v>
      </c>
    </row>
    <row r="103" spans="1:60" x14ac:dyDescent="0.2">
      <c r="C103" s="183"/>
      <c r="D103" s="10"/>
      <c r="AG103" t="s">
        <v>339</v>
      </c>
    </row>
    <row r="104" spans="1:60" x14ac:dyDescent="0.2">
      <c r="D104" s="10"/>
    </row>
    <row r="105" spans="1:60" x14ac:dyDescent="0.2">
      <c r="D105" s="10"/>
    </row>
    <row r="106" spans="1:60" x14ac:dyDescent="0.2">
      <c r="D106" s="10"/>
    </row>
    <row r="107" spans="1:60" x14ac:dyDescent="0.2">
      <c r="D107" s="10"/>
    </row>
    <row r="108" spans="1:60" x14ac:dyDescent="0.2">
      <c r="D108" s="10"/>
    </row>
    <row r="109" spans="1:60" x14ac:dyDescent="0.2">
      <c r="D109" s="10"/>
    </row>
    <row r="110" spans="1:60" x14ac:dyDescent="0.2">
      <c r="D110" s="10"/>
    </row>
    <row r="111" spans="1:60" x14ac:dyDescent="0.2">
      <c r="D111" s="10"/>
    </row>
    <row r="112" spans="1:60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wgBFoh+QtGm+nMzEn5E7qvVOkgV61Bvvtip9G/MBa2scpNU/c342rmqp7AfuqBuf1ZRwIehRbn5ax45fOF5koA==" saltValue="f1roHPHPl1wqGirGlC5s8w==" spinCount="100000" sheet="1"/>
  <mergeCells count="20">
    <mergeCell ref="C76:G76"/>
    <mergeCell ref="C89:G89"/>
    <mergeCell ref="C47:G47"/>
    <mergeCell ref="C48:G48"/>
    <mergeCell ref="C51:G51"/>
    <mergeCell ref="C56:G56"/>
    <mergeCell ref="C71:G71"/>
    <mergeCell ref="C75:G75"/>
    <mergeCell ref="C44:G44"/>
    <mergeCell ref="A1:G1"/>
    <mergeCell ref="C2:G2"/>
    <mergeCell ref="C3:G3"/>
    <mergeCell ref="C4:G4"/>
    <mergeCell ref="C16:G16"/>
    <mergeCell ref="C19:G19"/>
    <mergeCell ref="C22:G22"/>
    <mergeCell ref="C25:G25"/>
    <mergeCell ref="C34:G34"/>
    <mergeCell ref="C37:G37"/>
    <mergeCell ref="C40:G40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454DC-10B9-4BF9-B911-2D8BBDAE4C62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1" customWidth="1"/>
    <col min="3" max="3" width="63.28515625" style="12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5" t="s">
        <v>122</v>
      </c>
      <c r="B1" s="255"/>
      <c r="C1" s="255"/>
      <c r="D1" s="255"/>
      <c r="E1" s="255"/>
      <c r="F1" s="255"/>
      <c r="G1" s="255"/>
      <c r="AG1" t="s">
        <v>123</v>
      </c>
    </row>
    <row r="2" spans="1:60" ht="24.95" customHeight="1" x14ac:dyDescent="0.2">
      <c r="A2" s="139" t="s">
        <v>7</v>
      </c>
      <c r="B2" s="49" t="s">
        <v>44</v>
      </c>
      <c r="C2" s="256" t="s">
        <v>45</v>
      </c>
      <c r="D2" s="257"/>
      <c r="E2" s="257"/>
      <c r="F2" s="257"/>
      <c r="G2" s="258"/>
      <c r="AG2" t="s">
        <v>124</v>
      </c>
    </row>
    <row r="3" spans="1:60" ht="24.95" customHeight="1" x14ac:dyDescent="0.2">
      <c r="A3" s="139" t="s">
        <v>8</v>
      </c>
      <c r="B3" s="49" t="s">
        <v>67</v>
      </c>
      <c r="C3" s="256" t="s">
        <v>68</v>
      </c>
      <c r="D3" s="257"/>
      <c r="E3" s="257"/>
      <c r="F3" s="257"/>
      <c r="G3" s="258"/>
      <c r="AC3" s="121" t="s">
        <v>124</v>
      </c>
      <c r="AG3" t="s">
        <v>125</v>
      </c>
    </row>
    <row r="4" spans="1:60" ht="24.95" customHeight="1" x14ac:dyDescent="0.2">
      <c r="A4" s="140" t="s">
        <v>9</v>
      </c>
      <c r="B4" s="141" t="s">
        <v>56</v>
      </c>
      <c r="C4" s="259" t="s">
        <v>57</v>
      </c>
      <c r="D4" s="260"/>
      <c r="E4" s="260"/>
      <c r="F4" s="260"/>
      <c r="G4" s="261"/>
      <c r="AG4" t="s">
        <v>126</v>
      </c>
    </row>
    <row r="5" spans="1:60" x14ac:dyDescent="0.2">
      <c r="D5" s="10"/>
    </row>
    <row r="6" spans="1:60" ht="38.25" x14ac:dyDescent="0.2">
      <c r="A6" s="143" t="s">
        <v>127</v>
      </c>
      <c r="B6" s="145" t="s">
        <v>128</v>
      </c>
      <c r="C6" s="145" t="s">
        <v>129</v>
      </c>
      <c r="D6" s="144" t="s">
        <v>130</v>
      </c>
      <c r="E6" s="143" t="s">
        <v>131</v>
      </c>
      <c r="F6" s="142" t="s">
        <v>132</v>
      </c>
      <c r="G6" s="143" t="s">
        <v>29</v>
      </c>
      <c r="H6" s="146" t="s">
        <v>30</v>
      </c>
      <c r="I6" s="146" t="s">
        <v>133</v>
      </c>
      <c r="J6" s="146" t="s">
        <v>31</v>
      </c>
      <c r="K6" s="146" t="s">
        <v>134</v>
      </c>
      <c r="L6" s="146" t="s">
        <v>135</v>
      </c>
      <c r="M6" s="146" t="s">
        <v>136</v>
      </c>
      <c r="N6" s="146" t="s">
        <v>137</v>
      </c>
      <c r="O6" s="146" t="s">
        <v>138</v>
      </c>
      <c r="P6" s="146" t="s">
        <v>139</v>
      </c>
      <c r="Q6" s="146" t="s">
        <v>140</v>
      </c>
      <c r="R6" s="146" t="s">
        <v>141</v>
      </c>
      <c r="S6" s="146" t="s">
        <v>142</v>
      </c>
      <c r="T6" s="146" t="s">
        <v>143</v>
      </c>
      <c r="U6" s="146" t="s">
        <v>144</v>
      </c>
      <c r="V6" s="146" t="s">
        <v>145</v>
      </c>
      <c r="W6" s="146" t="s">
        <v>146</v>
      </c>
      <c r="X6" s="146" t="s">
        <v>147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">
      <c r="A8" s="162" t="s">
        <v>148</v>
      </c>
      <c r="B8" s="163" t="s">
        <v>56</v>
      </c>
      <c r="C8" s="177" t="s">
        <v>82</v>
      </c>
      <c r="D8" s="164"/>
      <c r="E8" s="165"/>
      <c r="F8" s="166"/>
      <c r="G8" s="166">
        <f>SUMIF(AG9:AG33,"&lt;&gt;NOR",G9:G33)</f>
        <v>0</v>
      </c>
      <c r="H8" s="166"/>
      <c r="I8" s="166">
        <f>SUM(I9:I33)</f>
        <v>0</v>
      </c>
      <c r="J8" s="166"/>
      <c r="K8" s="166">
        <f>SUM(K9:K33)</f>
        <v>0</v>
      </c>
      <c r="L8" s="166"/>
      <c r="M8" s="166">
        <f>SUM(M9:M33)</f>
        <v>0</v>
      </c>
      <c r="N8" s="166"/>
      <c r="O8" s="166">
        <f>SUM(O9:O33)</f>
        <v>0</v>
      </c>
      <c r="P8" s="166"/>
      <c r="Q8" s="166">
        <f>SUM(Q9:Q33)</f>
        <v>0.83000000000000007</v>
      </c>
      <c r="R8" s="166"/>
      <c r="S8" s="166"/>
      <c r="T8" s="167"/>
      <c r="U8" s="161"/>
      <c r="V8" s="161">
        <f>SUM(V9:V33)</f>
        <v>14.03</v>
      </c>
      <c r="W8" s="161"/>
      <c r="X8" s="161"/>
      <c r="AG8" t="s">
        <v>149</v>
      </c>
    </row>
    <row r="9" spans="1:60" ht="22.5" outlineLevel="1" x14ac:dyDescent="0.2">
      <c r="A9" s="168">
        <v>1</v>
      </c>
      <c r="B9" s="169" t="s">
        <v>830</v>
      </c>
      <c r="C9" s="178" t="s">
        <v>831</v>
      </c>
      <c r="D9" s="170" t="s">
        <v>152</v>
      </c>
      <c r="E9" s="171">
        <v>4.3</v>
      </c>
      <c r="F9" s="172"/>
      <c r="G9" s="173">
        <f>ROUND(E9*F9,2)</f>
        <v>0</v>
      </c>
      <c r="H9" s="172"/>
      <c r="I9" s="173">
        <f>ROUND(E9*H9,2)</f>
        <v>0</v>
      </c>
      <c r="J9" s="172"/>
      <c r="K9" s="173">
        <f>ROUND(E9*J9,2)</f>
        <v>0</v>
      </c>
      <c r="L9" s="173">
        <v>21</v>
      </c>
      <c r="M9" s="173">
        <f>G9*(1+L9/100)</f>
        <v>0</v>
      </c>
      <c r="N9" s="173">
        <v>0</v>
      </c>
      <c r="O9" s="173">
        <f>ROUND(E9*N9,2)</f>
        <v>0</v>
      </c>
      <c r="P9" s="173">
        <v>0</v>
      </c>
      <c r="Q9" s="173">
        <f>ROUND(E9*P9,2)</f>
        <v>0</v>
      </c>
      <c r="R9" s="173" t="s">
        <v>832</v>
      </c>
      <c r="S9" s="173" t="s">
        <v>154</v>
      </c>
      <c r="T9" s="174" t="s">
        <v>155</v>
      </c>
      <c r="U9" s="156">
        <v>1.5580000000000001</v>
      </c>
      <c r="V9" s="156">
        <f>ROUND(E9*U9,2)</f>
        <v>6.7</v>
      </c>
      <c r="W9" s="156"/>
      <c r="X9" s="156" t="s">
        <v>156</v>
      </c>
      <c r="Y9" s="147"/>
      <c r="Z9" s="147"/>
      <c r="AA9" s="147"/>
      <c r="AB9" s="147"/>
      <c r="AC9" s="147"/>
      <c r="AD9" s="147"/>
      <c r="AE9" s="147"/>
      <c r="AF9" s="147"/>
      <c r="AG9" s="147" t="s">
        <v>157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ht="22.5" outlineLevel="1" x14ac:dyDescent="0.2">
      <c r="A10" s="154"/>
      <c r="B10" s="155"/>
      <c r="C10" s="253" t="s">
        <v>833</v>
      </c>
      <c r="D10" s="254"/>
      <c r="E10" s="254"/>
      <c r="F10" s="254"/>
      <c r="G10" s="254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47"/>
      <c r="Z10" s="147"/>
      <c r="AA10" s="147"/>
      <c r="AB10" s="147"/>
      <c r="AC10" s="147"/>
      <c r="AD10" s="147"/>
      <c r="AE10" s="147"/>
      <c r="AF10" s="147"/>
      <c r="AG10" s="147" t="s">
        <v>175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75" t="str">
        <f>C10</f>
        <v>o průměru kmene (krčku) do 10 cm s odklizením vytěžené dřevní hmoty na vzdálenost do 50 m, se složením na hromady, nebo s naložením na dopravní prostředek,</v>
      </c>
      <c r="BB10" s="147"/>
      <c r="BC10" s="147"/>
      <c r="BD10" s="147"/>
      <c r="BE10" s="147"/>
      <c r="BF10" s="147"/>
      <c r="BG10" s="147"/>
      <c r="BH10" s="147"/>
    </row>
    <row r="11" spans="1:60" outlineLevel="1" x14ac:dyDescent="0.2">
      <c r="A11" s="154"/>
      <c r="B11" s="155"/>
      <c r="C11" s="179" t="s">
        <v>834</v>
      </c>
      <c r="D11" s="157"/>
      <c r="E11" s="158">
        <v>4.3</v>
      </c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47"/>
      <c r="Z11" s="147"/>
      <c r="AA11" s="147"/>
      <c r="AB11" s="147"/>
      <c r="AC11" s="147"/>
      <c r="AD11" s="147"/>
      <c r="AE11" s="147"/>
      <c r="AF11" s="147"/>
      <c r="AG11" s="147" t="s">
        <v>159</v>
      </c>
      <c r="AH11" s="147">
        <v>0</v>
      </c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ht="22.5" outlineLevel="1" x14ac:dyDescent="0.2">
      <c r="A12" s="168">
        <v>2</v>
      </c>
      <c r="B12" s="169" t="s">
        <v>835</v>
      </c>
      <c r="C12" s="178" t="s">
        <v>836</v>
      </c>
      <c r="D12" s="170" t="s">
        <v>152</v>
      </c>
      <c r="E12" s="171">
        <v>0.9</v>
      </c>
      <c r="F12" s="172"/>
      <c r="G12" s="173">
        <f>ROUND(E12*F12,2)</f>
        <v>0</v>
      </c>
      <c r="H12" s="172"/>
      <c r="I12" s="173">
        <f>ROUND(E12*H12,2)</f>
        <v>0</v>
      </c>
      <c r="J12" s="172"/>
      <c r="K12" s="173">
        <f>ROUND(E12*J12,2)</f>
        <v>0</v>
      </c>
      <c r="L12" s="173">
        <v>21</v>
      </c>
      <c r="M12" s="173">
        <f>G12*(1+L12/100)</f>
        <v>0</v>
      </c>
      <c r="N12" s="173">
        <v>0</v>
      </c>
      <c r="O12" s="173">
        <f>ROUND(E12*N12,2)</f>
        <v>0</v>
      </c>
      <c r="P12" s="173">
        <v>0.58599999999999997</v>
      </c>
      <c r="Q12" s="173">
        <f>ROUND(E12*P12,2)</f>
        <v>0.53</v>
      </c>
      <c r="R12" s="173" t="s">
        <v>153</v>
      </c>
      <c r="S12" s="173" t="s">
        <v>154</v>
      </c>
      <c r="T12" s="174" t="s">
        <v>155</v>
      </c>
      <c r="U12" s="156">
        <v>0.81100000000000005</v>
      </c>
      <c r="V12" s="156">
        <f>ROUND(E12*U12,2)</f>
        <v>0.73</v>
      </c>
      <c r="W12" s="156"/>
      <c r="X12" s="156" t="s">
        <v>156</v>
      </c>
      <c r="Y12" s="147"/>
      <c r="Z12" s="147"/>
      <c r="AA12" s="147"/>
      <c r="AB12" s="147"/>
      <c r="AC12" s="147"/>
      <c r="AD12" s="147"/>
      <c r="AE12" s="147"/>
      <c r="AF12" s="147"/>
      <c r="AG12" s="147" t="s">
        <v>157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 x14ac:dyDescent="0.2">
      <c r="A13" s="154"/>
      <c r="B13" s="155"/>
      <c r="C13" s="253" t="s">
        <v>837</v>
      </c>
      <c r="D13" s="254"/>
      <c r="E13" s="254"/>
      <c r="F13" s="254"/>
      <c r="G13" s="254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47"/>
      <c r="Z13" s="147"/>
      <c r="AA13" s="147"/>
      <c r="AB13" s="147"/>
      <c r="AC13" s="147"/>
      <c r="AD13" s="147"/>
      <c r="AE13" s="147"/>
      <c r="AF13" s="147"/>
      <c r="AG13" s="147" t="s">
        <v>175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 x14ac:dyDescent="0.2">
      <c r="A14" s="154"/>
      <c r="B14" s="155"/>
      <c r="C14" s="179" t="s">
        <v>838</v>
      </c>
      <c r="D14" s="157"/>
      <c r="E14" s="158">
        <v>0.9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47"/>
      <c r="Z14" s="147"/>
      <c r="AA14" s="147"/>
      <c r="AB14" s="147"/>
      <c r="AC14" s="147"/>
      <c r="AD14" s="147"/>
      <c r="AE14" s="147"/>
      <c r="AF14" s="147"/>
      <c r="AG14" s="147" t="s">
        <v>159</v>
      </c>
      <c r="AH14" s="147">
        <v>0</v>
      </c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ht="22.5" outlineLevel="1" x14ac:dyDescent="0.2">
      <c r="A15" s="168">
        <v>3</v>
      </c>
      <c r="B15" s="169" t="s">
        <v>839</v>
      </c>
      <c r="C15" s="178" t="s">
        <v>840</v>
      </c>
      <c r="D15" s="170" t="s">
        <v>182</v>
      </c>
      <c r="E15" s="171">
        <v>0.13600000000000001</v>
      </c>
      <c r="F15" s="172"/>
      <c r="G15" s="173">
        <f>ROUND(E15*F15,2)</f>
        <v>0</v>
      </c>
      <c r="H15" s="172"/>
      <c r="I15" s="173">
        <f>ROUND(E15*H15,2)</f>
        <v>0</v>
      </c>
      <c r="J15" s="172"/>
      <c r="K15" s="173">
        <f>ROUND(E15*J15,2)</f>
        <v>0</v>
      </c>
      <c r="L15" s="173">
        <v>21</v>
      </c>
      <c r="M15" s="173">
        <f>G15*(1+L15/100)</f>
        <v>0</v>
      </c>
      <c r="N15" s="173">
        <v>0</v>
      </c>
      <c r="O15" s="173">
        <f>ROUND(E15*N15,2)</f>
        <v>0</v>
      </c>
      <c r="P15" s="173">
        <v>2.2000000000000002</v>
      </c>
      <c r="Q15" s="173">
        <f>ROUND(E15*P15,2)</f>
        <v>0.3</v>
      </c>
      <c r="R15" s="173" t="s">
        <v>195</v>
      </c>
      <c r="S15" s="173" t="s">
        <v>154</v>
      </c>
      <c r="T15" s="174" t="s">
        <v>155</v>
      </c>
      <c r="U15" s="156">
        <v>30.207999999999998</v>
      </c>
      <c r="V15" s="156">
        <f>ROUND(E15*U15,2)</f>
        <v>4.1100000000000003</v>
      </c>
      <c r="W15" s="156"/>
      <c r="X15" s="156" t="s">
        <v>156</v>
      </c>
      <c r="Y15" s="147"/>
      <c r="Z15" s="147"/>
      <c r="AA15" s="147"/>
      <c r="AB15" s="147"/>
      <c r="AC15" s="147"/>
      <c r="AD15" s="147"/>
      <c r="AE15" s="147"/>
      <c r="AF15" s="147"/>
      <c r="AG15" s="147" t="s">
        <v>157</v>
      </c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ht="22.5" outlineLevel="1" x14ac:dyDescent="0.2">
      <c r="A16" s="154"/>
      <c r="B16" s="155"/>
      <c r="C16" s="253" t="s">
        <v>841</v>
      </c>
      <c r="D16" s="254"/>
      <c r="E16" s="254"/>
      <c r="F16" s="254"/>
      <c r="G16" s="254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47"/>
      <c r="Z16" s="147"/>
      <c r="AA16" s="147"/>
      <c r="AB16" s="147"/>
      <c r="AC16" s="147"/>
      <c r="AD16" s="147"/>
      <c r="AE16" s="147"/>
      <c r="AF16" s="147"/>
      <c r="AG16" s="147" t="s">
        <v>175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75" t="str">
        <f>C16</f>
        <v>korytech vodotečí, melioračních kanálech s přemístěním suti na hromady na vzdálenost do 20 m nebo s naložením na dopravní prostředek,</v>
      </c>
      <c r="BB16" s="147"/>
      <c r="BC16" s="147"/>
      <c r="BD16" s="147"/>
      <c r="BE16" s="147"/>
      <c r="BF16" s="147"/>
      <c r="BG16" s="147"/>
      <c r="BH16" s="147"/>
    </row>
    <row r="17" spans="1:60" outlineLevel="1" x14ac:dyDescent="0.2">
      <c r="A17" s="154"/>
      <c r="B17" s="155"/>
      <c r="C17" s="179" t="s">
        <v>842</v>
      </c>
      <c r="D17" s="157"/>
      <c r="E17" s="158">
        <v>0.13600000000000001</v>
      </c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47"/>
      <c r="Z17" s="147"/>
      <c r="AA17" s="147"/>
      <c r="AB17" s="147"/>
      <c r="AC17" s="147"/>
      <c r="AD17" s="147"/>
      <c r="AE17" s="147"/>
      <c r="AF17" s="147"/>
      <c r="AG17" s="147" t="s">
        <v>159</v>
      </c>
      <c r="AH17" s="147">
        <v>0</v>
      </c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outlineLevel="1" x14ac:dyDescent="0.2">
      <c r="A18" s="168">
        <v>4</v>
      </c>
      <c r="B18" s="169" t="s">
        <v>843</v>
      </c>
      <c r="C18" s="178" t="s">
        <v>844</v>
      </c>
      <c r="D18" s="170" t="s">
        <v>182</v>
      </c>
      <c r="E18" s="171">
        <v>0.6</v>
      </c>
      <c r="F18" s="172"/>
      <c r="G18" s="173">
        <f>ROUND(E18*F18,2)</f>
        <v>0</v>
      </c>
      <c r="H18" s="172"/>
      <c r="I18" s="173">
        <f>ROUND(E18*H18,2)</f>
        <v>0</v>
      </c>
      <c r="J18" s="172"/>
      <c r="K18" s="173">
        <f>ROUND(E18*J18,2)</f>
        <v>0</v>
      </c>
      <c r="L18" s="173">
        <v>21</v>
      </c>
      <c r="M18" s="173">
        <f>G18*(1+L18/100)</f>
        <v>0</v>
      </c>
      <c r="N18" s="173">
        <v>0</v>
      </c>
      <c r="O18" s="173">
        <f>ROUND(E18*N18,2)</f>
        <v>0</v>
      </c>
      <c r="P18" s="173">
        <v>0</v>
      </c>
      <c r="Q18" s="173">
        <f>ROUND(E18*P18,2)</f>
        <v>0</v>
      </c>
      <c r="R18" s="173" t="s">
        <v>195</v>
      </c>
      <c r="S18" s="173" t="s">
        <v>154</v>
      </c>
      <c r="T18" s="174" t="s">
        <v>155</v>
      </c>
      <c r="U18" s="156">
        <v>0.25659999999999999</v>
      </c>
      <c r="V18" s="156">
        <f>ROUND(E18*U18,2)</f>
        <v>0.15</v>
      </c>
      <c r="W18" s="156"/>
      <c r="X18" s="156" t="s">
        <v>156</v>
      </c>
      <c r="Y18" s="147"/>
      <c r="Z18" s="147"/>
      <c r="AA18" s="147"/>
      <c r="AB18" s="147"/>
      <c r="AC18" s="147"/>
      <c r="AD18" s="147"/>
      <c r="AE18" s="147"/>
      <c r="AF18" s="147"/>
      <c r="AG18" s="147" t="s">
        <v>157</v>
      </c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ht="33.75" outlineLevel="1" x14ac:dyDescent="0.2">
      <c r="A19" s="154"/>
      <c r="B19" s="155"/>
      <c r="C19" s="253" t="s">
        <v>451</v>
      </c>
      <c r="D19" s="254"/>
      <c r="E19" s="254"/>
      <c r="F19" s="254"/>
      <c r="G19" s="254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47"/>
      <c r="Z19" s="147"/>
      <c r="AA19" s="147"/>
      <c r="AB19" s="147"/>
      <c r="AC19" s="147"/>
      <c r="AD19" s="147"/>
      <c r="AE19" s="147"/>
      <c r="AF19" s="147"/>
      <c r="AG19" s="147" t="s">
        <v>175</v>
      </c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75" t="str">
        <f>C19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B19" s="147"/>
      <c r="BC19" s="147"/>
      <c r="BD19" s="147"/>
      <c r="BE19" s="147"/>
      <c r="BF19" s="147"/>
      <c r="BG19" s="147"/>
      <c r="BH19" s="147"/>
    </row>
    <row r="20" spans="1:60" outlineLevel="1" x14ac:dyDescent="0.2">
      <c r="A20" s="154"/>
      <c r="B20" s="155"/>
      <c r="C20" s="179" t="s">
        <v>845</v>
      </c>
      <c r="D20" s="157"/>
      <c r="E20" s="158">
        <v>0.6</v>
      </c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47"/>
      <c r="Z20" s="147"/>
      <c r="AA20" s="147"/>
      <c r="AB20" s="147"/>
      <c r="AC20" s="147"/>
      <c r="AD20" s="147"/>
      <c r="AE20" s="147"/>
      <c r="AF20" s="147"/>
      <c r="AG20" s="147" t="s">
        <v>159</v>
      </c>
      <c r="AH20" s="147">
        <v>0</v>
      </c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outlineLevel="1" x14ac:dyDescent="0.2">
      <c r="A21" s="168">
        <v>5</v>
      </c>
      <c r="B21" s="169" t="s">
        <v>846</v>
      </c>
      <c r="C21" s="178" t="s">
        <v>847</v>
      </c>
      <c r="D21" s="170" t="s">
        <v>182</v>
      </c>
      <c r="E21" s="171">
        <v>0.66</v>
      </c>
      <c r="F21" s="172"/>
      <c r="G21" s="173">
        <f>ROUND(E21*F21,2)</f>
        <v>0</v>
      </c>
      <c r="H21" s="172"/>
      <c r="I21" s="173">
        <f>ROUND(E21*H21,2)</f>
        <v>0</v>
      </c>
      <c r="J21" s="172"/>
      <c r="K21" s="173">
        <f>ROUND(E21*J21,2)</f>
        <v>0</v>
      </c>
      <c r="L21" s="173">
        <v>21</v>
      </c>
      <c r="M21" s="173">
        <f>G21*(1+L21/100)</f>
        <v>0</v>
      </c>
      <c r="N21" s="173">
        <v>0</v>
      </c>
      <c r="O21" s="173">
        <f>ROUND(E21*N21,2)</f>
        <v>0</v>
      </c>
      <c r="P21" s="173">
        <v>0</v>
      </c>
      <c r="Q21" s="173">
        <f>ROUND(E21*P21,2)</f>
        <v>0</v>
      </c>
      <c r="R21" s="173" t="s">
        <v>195</v>
      </c>
      <c r="S21" s="173" t="s">
        <v>154</v>
      </c>
      <c r="T21" s="174" t="s">
        <v>155</v>
      </c>
      <c r="U21" s="156">
        <v>3.5329999999999999</v>
      </c>
      <c r="V21" s="156">
        <f>ROUND(E21*U21,2)</f>
        <v>2.33</v>
      </c>
      <c r="W21" s="156"/>
      <c r="X21" s="156" t="s">
        <v>156</v>
      </c>
      <c r="Y21" s="147"/>
      <c r="Z21" s="147"/>
      <c r="AA21" s="147"/>
      <c r="AB21" s="147"/>
      <c r="AC21" s="147"/>
      <c r="AD21" s="147"/>
      <c r="AE21" s="147"/>
      <c r="AF21" s="147"/>
      <c r="AG21" s="147" t="s">
        <v>157</v>
      </c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outlineLevel="1" x14ac:dyDescent="0.2">
      <c r="A22" s="154"/>
      <c r="B22" s="155"/>
      <c r="C22" s="253" t="s">
        <v>848</v>
      </c>
      <c r="D22" s="254"/>
      <c r="E22" s="254"/>
      <c r="F22" s="254"/>
      <c r="G22" s="254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47"/>
      <c r="Z22" s="147"/>
      <c r="AA22" s="147"/>
      <c r="AB22" s="147"/>
      <c r="AC22" s="147"/>
      <c r="AD22" s="147"/>
      <c r="AE22" s="147"/>
      <c r="AF22" s="147"/>
      <c r="AG22" s="147" t="s">
        <v>175</v>
      </c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1" x14ac:dyDescent="0.2">
      <c r="A23" s="154"/>
      <c r="B23" s="155"/>
      <c r="C23" s="179" t="s">
        <v>849</v>
      </c>
      <c r="D23" s="157"/>
      <c r="E23" s="158">
        <v>0.66</v>
      </c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47"/>
      <c r="Z23" s="147"/>
      <c r="AA23" s="147"/>
      <c r="AB23" s="147"/>
      <c r="AC23" s="147"/>
      <c r="AD23" s="147"/>
      <c r="AE23" s="147"/>
      <c r="AF23" s="147"/>
      <c r="AG23" s="147" t="s">
        <v>159</v>
      </c>
      <c r="AH23" s="147">
        <v>0</v>
      </c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ht="22.5" outlineLevel="1" x14ac:dyDescent="0.2">
      <c r="A24" s="168">
        <v>6</v>
      </c>
      <c r="B24" s="169" t="s">
        <v>207</v>
      </c>
      <c r="C24" s="178" t="s">
        <v>208</v>
      </c>
      <c r="D24" s="170" t="s">
        <v>182</v>
      </c>
      <c r="E24" s="171">
        <v>1.26</v>
      </c>
      <c r="F24" s="172"/>
      <c r="G24" s="173">
        <f>ROUND(E24*F24,2)</f>
        <v>0</v>
      </c>
      <c r="H24" s="172"/>
      <c r="I24" s="173">
        <f>ROUND(E24*H24,2)</f>
        <v>0</v>
      </c>
      <c r="J24" s="172"/>
      <c r="K24" s="173">
        <f>ROUND(E24*J24,2)</f>
        <v>0</v>
      </c>
      <c r="L24" s="173">
        <v>21</v>
      </c>
      <c r="M24" s="173">
        <f>G24*(1+L24/100)</f>
        <v>0</v>
      </c>
      <c r="N24" s="173">
        <v>0</v>
      </c>
      <c r="O24" s="173">
        <f>ROUND(E24*N24,2)</f>
        <v>0</v>
      </c>
      <c r="P24" s="173">
        <v>0</v>
      </c>
      <c r="Q24" s="173">
        <f>ROUND(E24*P24,2)</f>
        <v>0</v>
      </c>
      <c r="R24" s="173" t="s">
        <v>195</v>
      </c>
      <c r="S24" s="173" t="s">
        <v>154</v>
      </c>
      <c r="T24" s="174" t="s">
        <v>155</v>
      </c>
      <c r="U24" s="156">
        <v>1.0999999999999999E-2</v>
      </c>
      <c r="V24" s="156">
        <f>ROUND(E24*U24,2)</f>
        <v>0.01</v>
      </c>
      <c r="W24" s="156"/>
      <c r="X24" s="156" t="s">
        <v>156</v>
      </c>
      <c r="Y24" s="147"/>
      <c r="Z24" s="147"/>
      <c r="AA24" s="147"/>
      <c r="AB24" s="147"/>
      <c r="AC24" s="147"/>
      <c r="AD24" s="147"/>
      <c r="AE24" s="147"/>
      <c r="AF24" s="147"/>
      <c r="AG24" s="147" t="s">
        <v>157</v>
      </c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outlineLevel="1" x14ac:dyDescent="0.2">
      <c r="A25" s="154"/>
      <c r="B25" s="155"/>
      <c r="C25" s="253" t="s">
        <v>204</v>
      </c>
      <c r="D25" s="254"/>
      <c r="E25" s="254"/>
      <c r="F25" s="254"/>
      <c r="G25" s="254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47"/>
      <c r="Z25" s="147"/>
      <c r="AA25" s="147"/>
      <c r="AB25" s="147"/>
      <c r="AC25" s="147"/>
      <c r="AD25" s="147"/>
      <c r="AE25" s="147"/>
      <c r="AF25" s="147"/>
      <c r="AG25" s="147" t="s">
        <v>175</v>
      </c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outlineLevel="1" x14ac:dyDescent="0.2">
      <c r="A26" s="154"/>
      <c r="B26" s="155"/>
      <c r="C26" s="179" t="s">
        <v>850</v>
      </c>
      <c r="D26" s="157"/>
      <c r="E26" s="158">
        <v>0.6</v>
      </c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47"/>
      <c r="Z26" s="147"/>
      <c r="AA26" s="147"/>
      <c r="AB26" s="147"/>
      <c r="AC26" s="147"/>
      <c r="AD26" s="147"/>
      <c r="AE26" s="147"/>
      <c r="AF26" s="147"/>
      <c r="AG26" s="147" t="s">
        <v>159</v>
      </c>
      <c r="AH26" s="147">
        <v>5</v>
      </c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1" x14ac:dyDescent="0.2">
      <c r="A27" s="154"/>
      <c r="B27" s="155"/>
      <c r="C27" s="179" t="s">
        <v>851</v>
      </c>
      <c r="D27" s="157"/>
      <c r="E27" s="158">
        <v>0.66</v>
      </c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47"/>
      <c r="Z27" s="147"/>
      <c r="AA27" s="147"/>
      <c r="AB27" s="147"/>
      <c r="AC27" s="147"/>
      <c r="AD27" s="147"/>
      <c r="AE27" s="147"/>
      <c r="AF27" s="147"/>
      <c r="AG27" s="147" t="s">
        <v>159</v>
      </c>
      <c r="AH27" s="147">
        <v>5</v>
      </c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ht="33.75" outlineLevel="1" x14ac:dyDescent="0.2">
      <c r="A28" s="168">
        <v>7</v>
      </c>
      <c r="B28" s="169" t="s">
        <v>210</v>
      </c>
      <c r="C28" s="178" t="s">
        <v>211</v>
      </c>
      <c r="D28" s="170" t="s">
        <v>182</v>
      </c>
      <c r="E28" s="171">
        <v>6.3</v>
      </c>
      <c r="F28" s="172"/>
      <c r="G28" s="173">
        <f>ROUND(E28*F28,2)</f>
        <v>0</v>
      </c>
      <c r="H28" s="172"/>
      <c r="I28" s="173">
        <f>ROUND(E28*H28,2)</f>
        <v>0</v>
      </c>
      <c r="J28" s="172"/>
      <c r="K28" s="173">
        <f>ROUND(E28*J28,2)</f>
        <v>0</v>
      </c>
      <c r="L28" s="173">
        <v>21</v>
      </c>
      <c r="M28" s="173">
        <f>G28*(1+L28/100)</f>
        <v>0</v>
      </c>
      <c r="N28" s="173">
        <v>0</v>
      </c>
      <c r="O28" s="173">
        <f>ROUND(E28*N28,2)</f>
        <v>0</v>
      </c>
      <c r="P28" s="173">
        <v>0</v>
      </c>
      <c r="Q28" s="173">
        <f>ROUND(E28*P28,2)</f>
        <v>0</v>
      </c>
      <c r="R28" s="173" t="s">
        <v>195</v>
      </c>
      <c r="S28" s="173" t="s">
        <v>154</v>
      </c>
      <c r="T28" s="174" t="s">
        <v>155</v>
      </c>
      <c r="U28" s="156">
        <v>0</v>
      </c>
      <c r="V28" s="156">
        <f>ROUND(E28*U28,2)</f>
        <v>0</v>
      </c>
      <c r="W28" s="156"/>
      <c r="X28" s="156" t="s">
        <v>156</v>
      </c>
      <c r="Y28" s="147"/>
      <c r="Z28" s="147"/>
      <c r="AA28" s="147"/>
      <c r="AB28" s="147"/>
      <c r="AC28" s="147"/>
      <c r="AD28" s="147"/>
      <c r="AE28" s="147"/>
      <c r="AF28" s="147"/>
      <c r="AG28" s="147" t="s">
        <v>157</v>
      </c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outlineLevel="1" x14ac:dyDescent="0.2">
      <c r="A29" s="154"/>
      <c r="B29" s="155"/>
      <c r="C29" s="253" t="s">
        <v>204</v>
      </c>
      <c r="D29" s="254"/>
      <c r="E29" s="254"/>
      <c r="F29" s="254"/>
      <c r="G29" s="254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47"/>
      <c r="Z29" s="147"/>
      <c r="AA29" s="147"/>
      <c r="AB29" s="147"/>
      <c r="AC29" s="147"/>
      <c r="AD29" s="147"/>
      <c r="AE29" s="147"/>
      <c r="AF29" s="147"/>
      <c r="AG29" s="147" t="s">
        <v>175</v>
      </c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1" x14ac:dyDescent="0.2">
      <c r="A30" s="154"/>
      <c r="B30" s="155"/>
      <c r="C30" s="179" t="s">
        <v>852</v>
      </c>
      <c r="D30" s="157"/>
      <c r="E30" s="158">
        <v>1.26</v>
      </c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47"/>
      <c r="Z30" s="147"/>
      <c r="AA30" s="147"/>
      <c r="AB30" s="147"/>
      <c r="AC30" s="147"/>
      <c r="AD30" s="147"/>
      <c r="AE30" s="147"/>
      <c r="AF30" s="147"/>
      <c r="AG30" s="147" t="s">
        <v>159</v>
      </c>
      <c r="AH30" s="147">
        <v>5</v>
      </c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outlineLevel="1" x14ac:dyDescent="0.2">
      <c r="A31" s="154"/>
      <c r="B31" s="155"/>
      <c r="C31" s="180" t="s">
        <v>213</v>
      </c>
      <c r="D31" s="159"/>
      <c r="E31" s="160">
        <v>5.04</v>
      </c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47"/>
      <c r="Z31" s="147"/>
      <c r="AA31" s="147"/>
      <c r="AB31" s="147"/>
      <c r="AC31" s="147"/>
      <c r="AD31" s="147"/>
      <c r="AE31" s="147"/>
      <c r="AF31" s="147"/>
      <c r="AG31" s="147" t="s">
        <v>159</v>
      </c>
      <c r="AH31" s="147">
        <v>4</v>
      </c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outlineLevel="1" x14ac:dyDescent="0.2">
      <c r="A32" s="168">
        <v>8</v>
      </c>
      <c r="B32" s="169" t="s">
        <v>223</v>
      </c>
      <c r="C32" s="178" t="s">
        <v>224</v>
      </c>
      <c r="D32" s="170" t="s">
        <v>182</v>
      </c>
      <c r="E32" s="171">
        <v>1.26</v>
      </c>
      <c r="F32" s="172"/>
      <c r="G32" s="173">
        <f>ROUND(E32*F32,2)</f>
        <v>0</v>
      </c>
      <c r="H32" s="172"/>
      <c r="I32" s="173">
        <f>ROUND(E32*H32,2)</f>
        <v>0</v>
      </c>
      <c r="J32" s="172"/>
      <c r="K32" s="173">
        <f>ROUND(E32*J32,2)</f>
        <v>0</v>
      </c>
      <c r="L32" s="173">
        <v>21</v>
      </c>
      <c r="M32" s="173">
        <f>G32*(1+L32/100)</f>
        <v>0</v>
      </c>
      <c r="N32" s="173">
        <v>0</v>
      </c>
      <c r="O32" s="173">
        <f>ROUND(E32*N32,2)</f>
        <v>0</v>
      </c>
      <c r="P32" s="173">
        <v>0</v>
      </c>
      <c r="Q32" s="173">
        <f>ROUND(E32*P32,2)</f>
        <v>0</v>
      </c>
      <c r="R32" s="173" t="s">
        <v>195</v>
      </c>
      <c r="S32" s="173" t="s">
        <v>154</v>
      </c>
      <c r="T32" s="174" t="s">
        <v>155</v>
      </c>
      <c r="U32" s="156">
        <v>0</v>
      </c>
      <c r="V32" s="156">
        <f>ROUND(E32*U32,2)</f>
        <v>0</v>
      </c>
      <c r="W32" s="156"/>
      <c r="X32" s="156" t="s">
        <v>156</v>
      </c>
      <c r="Y32" s="147"/>
      <c r="Z32" s="147"/>
      <c r="AA32" s="147"/>
      <c r="AB32" s="147"/>
      <c r="AC32" s="147"/>
      <c r="AD32" s="147"/>
      <c r="AE32" s="147"/>
      <c r="AF32" s="147"/>
      <c r="AG32" s="147" t="s">
        <v>157</v>
      </c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outlineLevel="1" x14ac:dyDescent="0.2">
      <c r="A33" s="154"/>
      <c r="B33" s="155"/>
      <c r="C33" s="179" t="s">
        <v>852</v>
      </c>
      <c r="D33" s="157"/>
      <c r="E33" s="158">
        <v>1.26</v>
      </c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47"/>
      <c r="Z33" s="147"/>
      <c r="AA33" s="147"/>
      <c r="AB33" s="147"/>
      <c r="AC33" s="147"/>
      <c r="AD33" s="147"/>
      <c r="AE33" s="147"/>
      <c r="AF33" s="147"/>
      <c r="AG33" s="147" t="s">
        <v>159</v>
      </c>
      <c r="AH33" s="147">
        <v>5</v>
      </c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x14ac:dyDescent="0.2">
      <c r="A34" s="162" t="s">
        <v>148</v>
      </c>
      <c r="B34" s="163" t="s">
        <v>83</v>
      </c>
      <c r="C34" s="177" t="s">
        <v>84</v>
      </c>
      <c r="D34" s="164"/>
      <c r="E34" s="165"/>
      <c r="F34" s="166"/>
      <c r="G34" s="166">
        <f>SUMIF(AG35:AG37,"&lt;&gt;NOR",G35:G37)</f>
        <v>0</v>
      </c>
      <c r="H34" s="166"/>
      <c r="I34" s="166">
        <f>SUM(I35:I37)</f>
        <v>0</v>
      </c>
      <c r="J34" s="166"/>
      <c r="K34" s="166">
        <f>SUM(K35:K37)</f>
        <v>0</v>
      </c>
      <c r="L34" s="166"/>
      <c r="M34" s="166">
        <f>SUM(M35:M37)</f>
        <v>0</v>
      </c>
      <c r="N34" s="166"/>
      <c r="O34" s="166">
        <f>SUM(O35:O37)</f>
        <v>1.67</v>
      </c>
      <c r="P34" s="166"/>
      <c r="Q34" s="166">
        <f>SUM(Q35:Q37)</f>
        <v>0</v>
      </c>
      <c r="R34" s="166"/>
      <c r="S34" s="166"/>
      <c r="T34" s="167"/>
      <c r="U34" s="161"/>
      <c r="V34" s="161">
        <f>SUM(V35:V37)</f>
        <v>0.31</v>
      </c>
      <c r="W34" s="161"/>
      <c r="X34" s="161"/>
      <c r="AG34" t="s">
        <v>149</v>
      </c>
    </row>
    <row r="35" spans="1:60" outlineLevel="1" x14ac:dyDescent="0.2">
      <c r="A35" s="168">
        <v>9</v>
      </c>
      <c r="B35" s="169" t="s">
        <v>853</v>
      </c>
      <c r="C35" s="178" t="s">
        <v>854</v>
      </c>
      <c r="D35" s="170" t="s">
        <v>182</v>
      </c>
      <c r="E35" s="171">
        <v>0.66</v>
      </c>
      <c r="F35" s="172"/>
      <c r="G35" s="173">
        <f>ROUND(E35*F35,2)</f>
        <v>0</v>
      </c>
      <c r="H35" s="172"/>
      <c r="I35" s="173">
        <f>ROUND(E35*H35,2)</f>
        <v>0</v>
      </c>
      <c r="J35" s="172"/>
      <c r="K35" s="173">
        <f>ROUND(E35*J35,2)</f>
        <v>0</v>
      </c>
      <c r="L35" s="173">
        <v>21</v>
      </c>
      <c r="M35" s="173">
        <f>G35*(1+L35/100)</f>
        <v>0</v>
      </c>
      <c r="N35" s="173">
        <v>2.5249999999999999</v>
      </c>
      <c r="O35" s="173">
        <f>ROUND(E35*N35,2)</f>
        <v>1.67</v>
      </c>
      <c r="P35" s="173">
        <v>0</v>
      </c>
      <c r="Q35" s="173">
        <f>ROUND(E35*P35,2)</f>
        <v>0</v>
      </c>
      <c r="R35" s="173" t="s">
        <v>478</v>
      </c>
      <c r="S35" s="173" t="s">
        <v>154</v>
      </c>
      <c r="T35" s="174" t="s">
        <v>155</v>
      </c>
      <c r="U35" s="156">
        <v>0.47699999999999998</v>
      </c>
      <c r="V35" s="156">
        <f>ROUND(E35*U35,2)</f>
        <v>0.31</v>
      </c>
      <c r="W35" s="156"/>
      <c r="X35" s="156" t="s">
        <v>156</v>
      </c>
      <c r="Y35" s="147"/>
      <c r="Z35" s="147"/>
      <c r="AA35" s="147"/>
      <c r="AB35" s="147"/>
      <c r="AC35" s="147"/>
      <c r="AD35" s="147"/>
      <c r="AE35" s="147"/>
      <c r="AF35" s="147"/>
      <c r="AG35" s="147" t="s">
        <v>157</v>
      </c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outlineLevel="1" x14ac:dyDescent="0.2">
      <c r="A36" s="154"/>
      <c r="B36" s="155"/>
      <c r="C36" s="262" t="s">
        <v>479</v>
      </c>
      <c r="D36" s="263"/>
      <c r="E36" s="263"/>
      <c r="F36" s="263"/>
      <c r="G36" s="263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47"/>
      <c r="Z36" s="147"/>
      <c r="AA36" s="147"/>
      <c r="AB36" s="147"/>
      <c r="AC36" s="147"/>
      <c r="AD36" s="147"/>
      <c r="AE36" s="147"/>
      <c r="AF36" s="147"/>
      <c r="AG36" s="147" t="s">
        <v>331</v>
      </c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outlineLevel="1" x14ac:dyDescent="0.2">
      <c r="A37" s="154"/>
      <c r="B37" s="155"/>
      <c r="C37" s="179" t="s">
        <v>849</v>
      </c>
      <c r="D37" s="157"/>
      <c r="E37" s="158">
        <v>0.66</v>
      </c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47"/>
      <c r="Z37" s="147"/>
      <c r="AA37" s="147"/>
      <c r="AB37" s="147"/>
      <c r="AC37" s="147"/>
      <c r="AD37" s="147"/>
      <c r="AE37" s="147"/>
      <c r="AF37" s="147"/>
      <c r="AG37" s="147" t="s">
        <v>159</v>
      </c>
      <c r="AH37" s="147">
        <v>0</v>
      </c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x14ac:dyDescent="0.2">
      <c r="A38" s="162" t="s">
        <v>148</v>
      </c>
      <c r="B38" s="163" t="s">
        <v>85</v>
      </c>
      <c r="C38" s="177" t="s">
        <v>86</v>
      </c>
      <c r="D38" s="164"/>
      <c r="E38" s="165"/>
      <c r="F38" s="166"/>
      <c r="G38" s="166">
        <f>SUMIF(AG39:AG41,"&lt;&gt;NOR",G39:G41)</f>
        <v>0</v>
      </c>
      <c r="H38" s="166"/>
      <c r="I38" s="166">
        <f>SUM(I39:I41)</f>
        <v>0</v>
      </c>
      <c r="J38" s="166"/>
      <c r="K38" s="166">
        <f>SUM(K39:K41)</f>
        <v>0</v>
      </c>
      <c r="L38" s="166"/>
      <c r="M38" s="166">
        <f>SUM(M39:M41)</f>
        <v>0</v>
      </c>
      <c r="N38" s="166"/>
      <c r="O38" s="166">
        <f>SUM(O39:O41)</f>
        <v>1.1100000000000001</v>
      </c>
      <c r="P38" s="166"/>
      <c r="Q38" s="166">
        <f>SUM(Q39:Q41)</f>
        <v>0</v>
      </c>
      <c r="R38" s="166"/>
      <c r="S38" s="166"/>
      <c r="T38" s="167"/>
      <c r="U38" s="161"/>
      <c r="V38" s="161">
        <f>SUM(V39:V41)</f>
        <v>1.82</v>
      </c>
      <c r="W38" s="161"/>
      <c r="X38" s="161"/>
      <c r="AG38" t="s">
        <v>149</v>
      </c>
    </row>
    <row r="39" spans="1:60" outlineLevel="1" x14ac:dyDescent="0.2">
      <c r="A39" s="168">
        <v>10</v>
      </c>
      <c r="B39" s="169" t="s">
        <v>855</v>
      </c>
      <c r="C39" s="178" t="s">
        <v>856</v>
      </c>
      <c r="D39" s="170" t="s">
        <v>182</v>
      </c>
      <c r="E39" s="171">
        <v>0.41799999999999998</v>
      </c>
      <c r="F39" s="172"/>
      <c r="G39" s="173">
        <f>ROUND(E39*F39,2)</f>
        <v>0</v>
      </c>
      <c r="H39" s="172"/>
      <c r="I39" s="173">
        <f>ROUND(E39*H39,2)</f>
        <v>0</v>
      </c>
      <c r="J39" s="172"/>
      <c r="K39" s="173">
        <f>ROUND(E39*J39,2)</f>
        <v>0</v>
      </c>
      <c r="L39" s="173">
        <v>21</v>
      </c>
      <c r="M39" s="173">
        <f>G39*(1+L39/100)</f>
        <v>0</v>
      </c>
      <c r="N39" s="173">
        <v>2.6565699999999999</v>
      </c>
      <c r="O39" s="173">
        <f>ROUND(E39*N39,2)</f>
        <v>1.1100000000000001</v>
      </c>
      <c r="P39" s="173">
        <v>0</v>
      </c>
      <c r="Q39" s="173">
        <f>ROUND(E39*P39,2)</f>
        <v>0</v>
      </c>
      <c r="R39" s="173" t="s">
        <v>478</v>
      </c>
      <c r="S39" s="173" t="s">
        <v>248</v>
      </c>
      <c r="T39" s="174" t="s">
        <v>155</v>
      </c>
      <c r="U39" s="156">
        <v>4.3550000000000004</v>
      </c>
      <c r="V39" s="156">
        <f>ROUND(E39*U39,2)</f>
        <v>1.82</v>
      </c>
      <c r="W39" s="156"/>
      <c r="X39" s="156" t="s">
        <v>156</v>
      </c>
      <c r="Y39" s="147"/>
      <c r="Z39" s="147"/>
      <c r="AA39" s="147"/>
      <c r="AB39" s="147"/>
      <c r="AC39" s="147"/>
      <c r="AD39" s="147"/>
      <c r="AE39" s="147"/>
      <c r="AF39" s="147"/>
      <c r="AG39" s="147" t="s">
        <v>157</v>
      </c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outlineLevel="1" x14ac:dyDescent="0.2">
      <c r="A40" s="154"/>
      <c r="B40" s="155"/>
      <c r="C40" s="253" t="s">
        <v>857</v>
      </c>
      <c r="D40" s="254"/>
      <c r="E40" s="254"/>
      <c r="F40" s="254"/>
      <c r="G40" s="254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47"/>
      <c r="Z40" s="147"/>
      <c r="AA40" s="147"/>
      <c r="AB40" s="147"/>
      <c r="AC40" s="147"/>
      <c r="AD40" s="147"/>
      <c r="AE40" s="147"/>
      <c r="AF40" s="147"/>
      <c r="AG40" s="147" t="s">
        <v>175</v>
      </c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</row>
    <row r="41" spans="1:60" outlineLevel="1" x14ac:dyDescent="0.2">
      <c r="A41" s="154"/>
      <c r="B41" s="155"/>
      <c r="C41" s="179" t="s">
        <v>858</v>
      </c>
      <c r="D41" s="157"/>
      <c r="E41" s="158">
        <v>0.41799999999999998</v>
      </c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47"/>
      <c r="Z41" s="147"/>
      <c r="AA41" s="147"/>
      <c r="AB41" s="147"/>
      <c r="AC41" s="147"/>
      <c r="AD41" s="147"/>
      <c r="AE41" s="147"/>
      <c r="AF41" s="147"/>
      <c r="AG41" s="147" t="s">
        <v>159</v>
      </c>
      <c r="AH41" s="147">
        <v>0</v>
      </c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x14ac:dyDescent="0.2">
      <c r="A42" s="162" t="s">
        <v>148</v>
      </c>
      <c r="B42" s="163" t="s">
        <v>89</v>
      </c>
      <c r="C42" s="177" t="s">
        <v>90</v>
      </c>
      <c r="D42" s="164"/>
      <c r="E42" s="165"/>
      <c r="F42" s="166"/>
      <c r="G42" s="166">
        <f>SUMIF(AG43:AG49,"&lt;&gt;NOR",G43:G49)</f>
        <v>0</v>
      </c>
      <c r="H42" s="166"/>
      <c r="I42" s="166">
        <f>SUM(I43:I49)</f>
        <v>0</v>
      </c>
      <c r="J42" s="166"/>
      <c r="K42" s="166">
        <f>SUM(K43:K49)</f>
        <v>0</v>
      </c>
      <c r="L42" s="166"/>
      <c r="M42" s="166">
        <f>SUM(M43:M49)</f>
        <v>0</v>
      </c>
      <c r="N42" s="166"/>
      <c r="O42" s="166">
        <f>SUM(O43:O49)</f>
        <v>2.46</v>
      </c>
      <c r="P42" s="166"/>
      <c r="Q42" s="166">
        <f>SUM(Q43:Q49)</f>
        <v>0</v>
      </c>
      <c r="R42" s="166"/>
      <c r="S42" s="166"/>
      <c r="T42" s="167"/>
      <c r="U42" s="161"/>
      <c r="V42" s="161">
        <f>SUM(V43:V49)</f>
        <v>3.77</v>
      </c>
      <c r="W42" s="161"/>
      <c r="X42" s="161"/>
      <c r="AG42" t="s">
        <v>149</v>
      </c>
    </row>
    <row r="43" spans="1:60" outlineLevel="1" x14ac:dyDescent="0.2">
      <c r="A43" s="168">
        <v>11</v>
      </c>
      <c r="B43" s="169" t="s">
        <v>859</v>
      </c>
      <c r="C43" s="178" t="s">
        <v>860</v>
      </c>
      <c r="D43" s="170" t="s">
        <v>152</v>
      </c>
      <c r="E43" s="171">
        <v>1.65</v>
      </c>
      <c r="F43" s="172"/>
      <c r="G43" s="173">
        <f>ROUND(E43*F43,2)</f>
        <v>0</v>
      </c>
      <c r="H43" s="172"/>
      <c r="I43" s="173">
        <f>ROUND(E43*H43,2)</f>
        <v>0</v>
      </c>
      <c r="J43" s="172"/>
      <c r="K43" s="173">
        <f>ROUND(E43*J43,2)</f>
        <v>0</v>
      </c>
      <c r="L43" s="173">
        <v>21</v>
      </c>
      <c r="M43" s="173">
        <f>G43*(1+L43/100)</f>
        <v>0</v>
      </c>
      <c r="N43" s="173">
        <v>0.19694999999999999</v>
      </c>
      <c r="O43" s="173">
        <f>ROUND(E43*N43,2)</f>
        <v>0.32</v>
      </c>
      <c r="P43" s="173">
        <v>0</v>
      </c>
      <c r="Q43" s="173">
        <f>ROUND(E43*P43,2)</f>
        <v>0</v>
      </c>
      <c r="R43" s="173" t="s">
        <v>153</v>
      </c>
      <c r="S43" s="173" t="s">
        <v>154</v>
      </c>
      <c r="T43" s="174" t="s">
        <v>155</v>
      </c>
      <c r="U43" s="156">
        <v>5.1999999999999998E-2</v>
      </c>
      <c r="V43" s="156">
        <f>ROUND(E43*U43,2)</f>
        <v>0.09</v>
      </c>
      <c r="W43" s="156"/>
      <c r="X43" s="156" t="s">
        <v>156</v>
      </c>
      <c r="Y43" s="147"/>
      <c r="Z43" s="147"/>
      <c r="AA43" s="147"/>
      <c r="AB43" s="147"/>
      <c r="AC43" s="147"/>
      <c r="AD43" s="147"/>
      <c r="AE43" s="147"/>
      <c r="AF43" s="147"/>
      <c r="AG43" s="147" t="s">
        <v>157</v>
      </c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outlineLevel="1" x14ac:dyDescent="0.2">
      <c r="A44" s="154"/>
      <c r="B44" s="155"/>
      <c r="C44" s="253" t="s">
        <v>250</v>
      </c>
      <c r="D44" s="254"/>
      <c r="E44" s="254"/>
      <c r="F44" s="254"/>
      <c r="G44" s="254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47"/>
      <c r="Z44" s="147"/>
      <c r="AA44" s="147"/>
      <c r="AB44" s="147"/>
      <c r="AC44" s="147"/>
      <c r="AD44" s="147"/>
      <c r="AE44" s="147"/>
      <c r="AF44" s="147"/>
      <c r="AG44" s="147" t="s">
        <v>175</v>
      </c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outlineLevel="1" x14ac:dyDescent="0.2">
      <c r="A45" s="154"/>
      <c r="B45" s="155"/>
      <c r="C45" s="179" t="s">
        <v>861</v>
      </c>
      <c r="D45" s="157"/>
      <c r="E45" s="158">
        <v>1.65</v>
      </c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47"/>
      <c r="Z45" s="147"/>
      <c r="AA45" s="147"/>
      <c r="AB45" s="147"/>
      <c r="AC45" s="147"/>
      <c r="AD45" s="147"/>
      <c r="AE45" s="147"/>
      <c r="AF45" s="147"/>
      <c r="AG45" s="147" t="s">
        <v>159</v>
      </c>
      <c r="AH45" s="147">
        <v>0</v>
      </c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ht="22.5" outlineLevel="1" x14ac:dyDescent="0.2">
      <c r="A46" s="168">
        <v>12</v>
      </c>
      <c r="B46" s="169" t="s">
        <v>862</v>
      </c>
      <c r="C46" s="178" t="s">
        <v>863</v>
      </c>
      <c r="D46" s="170" t="s">
        <v>152</v>
      </c>
      <c r="E46" s="171">
        <v>2.44</v>
      </c>
      <c r="F46" s="172"/>
      <c r="G46" s="173">
        <f>ROUND(E46*F46,2)</f>
        <v>0</v>
      </c>
      <c r="H46" s="172"/>
      <c r="I46" s="173">
        <f>ROUND(E46*H46,2)</f>
        <v>0</v>
      </c>
      <c r="J46" s="172"/>
      <c r="K46" s="173">
        <f>ROUND(E46*J46,2)</f>
        <v>0</v>
      </c>
      <c r="L46" s="173">
        <v>21</v>
      </c>
      <c r="M46" s="173">
        <f>G46*(1+L46/100)</f>
        <v>0</v>
      </c>
      <c r="N46" s="173">
        <v>0.87758000000000003</v>
      </c>
      <c r="O46" s="173">
        <f>ROUND(E46*N46,2)</f>
        <v>2.14</v>
      </c>
      <c r="P46" s="173">
        <v>0</v>
      </c>
      <c r="Q46" s="173">
        <f>ROUND(E46*P46,2)</f>
        <v>0</v>
      </c>
      <c r="R46" s="173" t="s">
        <v>153</v>
      </c>
      <c r="S46" s="173" t="s">
        <v>154</v>
      </c>
      <c r="T46" s="174" t="s">
        <v>155</v>
      </c>
      <c r="U46" s="156">
        <v>1.508</v>
      </c>
      <c r="V46" s="156">
        <f>ROUND(E46*U46,2)</f>
        <v>3.68</v>
      </c>
      <c r="W46" s="156"/>
      <c r="X46" s="156" t="s">
        <v>156</v>
      </c>
      <c r="Y46" s="147"/>
      <c r="Z46" s="147"/>
      <c r="AA46" s="147"/>
      <c r="AB46" s="147"/>
      <c r="AC46" s="147"/>
      <c r="AD46" s="147"/>
      <c r="AE46" s="147"/>
      <c r="AF46" s="147"/>
      <c r="AG46" s="147" t="s">
        <v>157</v>
      </c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outlineLevel="1" x14ac:dyDescent="0.2">
      <c r="A47" s="154"/>
      <c r="B47" s="155"/>
      <c r="C47" s="253" t="s">
        <v>864</v>
      </c>
      <c r="D47" s="254"/>
      <c r="E47" s="254"/>
      <c r="F47" s="254"/>
      <c r="G47" s="254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47"/>
      <c r="Z47" s="147"/>
      <c r="AA47" s="147"/>
      <c r="AB47" s="147"/>
      <c r="AC47" s="147"/>
      <c r="AD47" s="147"/>
      <c r="AE47" s="147"/>
      <c r="AF47" s="147"/>
      <c r="AG47" s="147" t="s">
        <v>175</v>
      </c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outlineLevel="1" x14ac:dyDescent="0.2">
      <c r="A48" s="154"/>
      <c r="B48" s="155"/>
      <c r="C48" s="179" t="s">
        <v>865</v>
      </c>
      <c r="D48" s="157"/>
      <c r="E48" s="158">
        <v>1.54</v>
      </c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47"/>
      <c r="Z48" s="147"/>
      <c r="AA48" s="147"/>
      <c r="AB48" s="147"/>
      <c r="AC48" s="147"/>
      <c r="AD48" s="147"/>
      <c r="AE48" s="147"/>
      <c r="AF48" s="147"/>
      <c r="AG48" s="147" t="s">
        <v>159</v>
      </c>
      <c r="AH48" s="147">
        <v>0</v>
      </c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 outlineLevel="1" x14ac:dyDescent="0.2">
      <c r="A49" s="154"/>
      <c r="B49" s="155"/>
      <c r="C49" s="179" t="s">
        <v>838</v>
      </c>
      <c r="D49" s="157"/>
      <c r="E49" s="158">
        <v>0.9</v>
      </c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47"/>
      <c r="Z49" s="147"/>
      <c r="AA49" s="147"/>
      <c r="AB49" s="147"/>
      <c r="AC49" s="147"/>
      <c r="AD49" s="147"/>
      <c r="AE49" s="147"/>
      <c r="AF49" s="147"/>
      <c r="AG49" s="147" t="s">
        <v>159</v>
      </c>
      <c r="AH49" s="147">
        <v>0</v>
      </c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</row>
    <row r="50" spans="1:60" x14ac:dyDescent="0.2">
      <c r="A50" s="162" t="s">
        <v>148</v>
      </c>
      <c r="B50" s="163" t="s">
        <v>91</v>
      </c>
      <c r="C50" s="177" t="s">
        <v>92</v>
      </c>
      <c r="D50" s="164"/>
      <c r="E50" s="165"/>
      <c r="F50" s="166"/>
      <c r="G50" s="166">
        <f>SUMIF(AG51:AG52,"&lt;&gt;NOR",G51:G52)</f>
        <v>0</v>
      </c>
      <c r="H50" s="166"/>
      <c r="I50" s="166">
        <f>SUM(I51:I52)</f>
        <v>0</v>
      </c>
      <c r="J50" s="166"/>
      <c r="K50" s="166">
        <f>SUM(K51:K52)</f>
        <v>0</v>
      </c>
      <c r="L50" s="166"/>
      <c r="M50" s="166">
        <f>SUM(M51:M52)</f>
        <v>0</v>
      </c>
      <c r="N50" s="166"/>
      <c r="O50" s="166">
        <f>SUM(O51:O52)</f>
        <v>0.09</v>
      </c>
      <c r="P50" s="166"/>
      <c r="Q50" s="166">
        <f>SUM(Q51:Q52)</f>
        <v>0</v>
      </c>
      <c r="R50" s="166"/>
      <c r="S50" s="166"/>
      <c r="T50" s="167"/>
      <c r="U50" s="161"/>
      <c r="V50" s="161">
        <f>SUM(V51:V52)</f>
        <v>5.24</v>
      </c>
      <c r="W50" s="161"/>
      <c r="X50" s="161"/>
      <c r="AG50" t="s">
        <v>149</v>
      </c>
    </row>
    <row r="51" spans="1:60" ht="22.5" outlineLevel="1" x14ac:dyDescent="0.2">
      <c r="A51" s="168">
        <v>13</v>
      </c>
      <c r="B51" s="169" t="s">
        <v>866</v>
      </c>
      <c r="C51" s="178" t="s">
        <v>867</v>
      </c>
      <c r="D51" s="170" t="s">
        <v>152</v>
      </c>
      <c r="E51" s="171">
        <v>4.2</v>
      </c>
      <c r="F51" s="172"/>
      <c r="G51" s="173">
        <f>ROUND(E51*F51,2)</f>
        <v>0</v>
      </c>
      <c r="H51" s="172"/>
      <c r="I51" s="173">
        <f>ROUND(E51*H51,2)</f>
        <v>0</v>
      </c>
      <c r="J51" s="172"/>
      <c r="K51" s="173">
        <f>ROUND(E51*J51,2)</f>
        <v>0</v>
      </c>
      <c r="L51" s="173">
        <v>21</v>
      </c>
      <c r="M51" s="173">
        <f>G51*(1+L51/100)</f>
        <v>0</v>
      </c>
      <c r="N51" s="173">
        <v>2.214E-2</v>
      </c>
      <c r="O51" s="173">
        <f>ROUND(E51*N51,2)</f>
        <v>0.09</v>
      </c>
      <c r="P51" s="173">
        <v>0</v>
      </c>
      <c r="Q51" s="173">
        <f>ROUND(E51*P51,2)</f>
        <v>0</v>
      </c>
      <c r="R51" s="173" t="s">
        <v>478</v>
      </c>
      <c r="S51" s="173" t="s">
        <v>154</v>
      </c>
      <c r="T51" s="174" t="s">
        <v>155</v>
      </c>
      <c r="U51" s="156">
        <v>1.248</v>
      </c>
      <c r="V51" s="156">
        <f>ROUND(E51*U51,2)</f>
        <v>5.24</v>
      </c>
      <c r="W51" s="156"/>
      <c r="X51" s="156" t="s">
        <v>156</v>
      </c>
      <c r="Y51" s="147"/>
      <c r="Z51" s="147"/>
      <c r="AA51" s="147"/>
      <c r="AB51" s="147"/>
      <c r="AC51" s="147"/>
      <c r="AD51" s="147"/>
      <c r="AE51" s="147"/>
      <c r="AF51" s="147"/>
      <c r="AG51" s="147" t="s">
        <v>157</v>
      </c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outlineLevel="1" x14ac:dyDescent="0.2">
      <c r="A52" s="154"/>
      <c r="B52" s="155"/>
      <c r="C52" s="179" t="s">
        <v>868</v>
      </c>
      <c r="D52" s="157"/>
      <c r="E52" s="158">
        <v>4.2</v>
      </c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47"/>
      <c r="Z52" s="147"/>
      <c r="AA52" s="147"/>
      <c r="AB52" s="147"/>
      <c r="AC52" s="147"/>
      <c r="AD52" s="147"/>
      <c r="AE52" s="147"/>
      <c r="AF52" s="147"/>
      <c r="AG52" s="147" t="s">
        <v>159</v>
      </c>
      <c r="AH52" s="147">
        <v>0</v>
      </c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x14ac:dyDescent="0.2">
      <c r="A53" s="162" t="s">
        <v>148</v>
      </c>
      <c r="B53" s="163" t="s">
        <v>95</v>
      </c>
      <c r="C53" s="177" t="s">
        <v>96</v>
      </c>
      <c r="D53" s="164"/>
      <c r="E53" s="165"/>
      <c r="F53" s="166"/>
      <c r="G53" s="166">
        <f>SUMIF(AG54:AG55,"&lt;&gt;NOR",G54:G55)</f>
        <v>0</v>
      </c>
      <c r="H53" s="166"/>
      <c r="I53" s="166">
        <f>SUM(I54:I55)</f>
        <v>0</v>
      </c>
      <c r="J53" s="166"/>
      <c r="K53" s="166">
        <f>SUM(K54:K55)</f>
        <v>0</v>
      </c>
      <c r="L53" s="166"/>
      <c r="M53" s="166">
        <f>SUM(M54:M55)</f>
        <v>0</v>
      </c>
      <c r="N53" s="166"/>
      <c r="O53" s="166">
        <f>SUM(O54:O55)</f>
        <v>0</v>
      </c>
      <c r="P53" s="166"/>
      <c r="Q53" s="166">
        <f>SUM(Q54:Q55)</f>
        <v>0</v>
      </c>
      <c r="R53" s="166"/>
      <c r="S53" s="166"/>
      <c r="T53" s="167"/>
      <c r="U53" s="161"/>
      <c r="V53" s="161">
        <f>SUM(V54:V55)</f>
        <v>0.71</v>
      </c>
      <c r="W53" s="161"/>
      <c r="X53" s="161"/>
      <c r="AG53" t="s">
        <v>149</v>
      </c>
    </row>
    <row r="54" spans="1:60" outlineLevel="1" x14ac:dyDescent="0.2">
      <c r="A54" s="168">
        <v>14</v>
      </c>
      <c r="B54" s="169" t="s">
        <v>869</v>
      </c>
      <c r="C54" s="178" t="s">
        <v>870</v>
      </c>
      <c r="D54" s="170" t="s">
        <v>189</v>
      </c>
      <c r="E54" s="171">
        <v>8</v>
      </c>
      <c r="F54" s="172"/>
      <c r="G54" s="173">
        <f>ROUND(E54*F54,2)</f>
        <v>0</v>
      </c>
      <c r="H54" s="172"/>
      <c r="I54" s="173">
        <f>ROUND(E54*H54,2)</f>
        <v>0</v>
      </c>
      <c r="J54" s="172"/>
      <c r="K54" s="173">
        <f>ROUND(E54*J54,2)</f>
        <v>0</v>
      </c>
      <c r="L54" s="173">
        <v>21</v>
      </c>
      <c r="M54" s="173">
        <f>G54*(1+L54/100)</f>
        <v>0</v>
      </c>
      <c r="N54" s="173">
        <v>0</v>
      </c>
      <c r="O54" s="173">
        <f>ROUND(E54*N54,2)</f>
        <v>0</v>
      </c>
      <c r="P54" s="173">
        <v>0</v>
      </c>
      <c r="Q54" s="173">
        <f>ROUND(E54*P54,2)</f>
        <v>0</v>
      </c>
      <c r="R54" s="173" t="s">
        <v>190</v>
      </c>
      <c r="S54" s="173" t="s">
        <v>154</v>
      </c>
      <c r="T54" s="174" t="s">
        <v>155</v>
      </c>
      <c r="U54" s="156">
        <v>8.8999999999999996E-2</v>
      </c>
      <c r="V54" s="156">
        <f>ROUND(E54*U54,2)</f>
        <v>0.71</v>
      </c>
      <c r="W54" s="156"/>
      <c r="X54" s="156" t="s">
        <v>156</v>
      </c>
      <c r="Y54" s="147"/>
      <c r="Z54" s="147"/>
      <c r="AA54" s="147"/>
      <c r="AB54" s="147"/>
      <c r="AC54" s="147"/>
      <c r="AD54" s="147"/>
      <c r="AE54" s="147"/>
      <c r="AF54" s="147"/>
      <c r="AG54" s="147" t="s">
        <v>157</v>
      </c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outlineLevel="1" x14ac:dyDescent="0.2">
      <c r="A55" s="154"/>
      <c r="B55" s="155"/>
      <c r="C55" s="179" t="s">
        <v>871</v>
      </c>
      <c r="D55" s="157"/>
      <c r="E55" s="158">
        <v>8</v>
      </c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47"/>
      <c r="Z55" s="147"/>
      <c r="AA55" s="147"/>
      <c r="AB55" s="147"/>
      <c r="AC55" s="147"/>
      <c r="AD55" s="147"/>
      <c r="AE55" s="147"/>
      <c r="AF55" s="147"/>
      <c r="AG55" s="147" t="s">
        <v>159</v>
      </c>
      <c r="AH55" s="147">
        <v>0</v>
      </c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</row>
    <row r="56" spans="1:60" x14ac:dyDescent="0.2">
      <c r="A56" s="162" t="s">
        <v>148</v>
      </c>
      <c r="B56" s="163" t="s">
        <v>97</v>
      </c>
      <c r="C56" s="177" t="s">
        <v>98</v>
      </c>
      <c r="D56" s="164"/>
      <c r="E56" s="165"/>
      <c r="F56" s="166"/>
      <c r="G56" s="166">
        <f>SUMIF(AG57:AG59,"&lt;&gt;NOR",G57:G59)</f>
        <v>0</v>
      </c>
      <c r="H56" s="166"/>
      <c r="I56" s="166">
        <f>SUM(I57:I59)</f>
        <v>0</v>
      </c>
      <c r="J56" s="166"/>
      <c r="K56" s="166">
        <f>SUM(K57:K59)</f>
        <v>0</v>
      </c>
      <c r="L56" s="166"/>
      <c r="M56" s="166">
        <f>SUM(M57:M59)</f>
        <v>0</v>
      </c>
      <c r="N56" s="166"/>
      <c r="O56" s="166">
        <f>SUM(O57:O59)</f>
        <v>7.03</v>
      </c>
      <c r="P56" s="166"/>
      <c r="Q56" s="166">
        <f>SUM(Q57:Q59)</f>
        <v>0</v>
      </c>
      <c r="R56" s="166"/>
      <c r="S56" s="166"/>
      <c r="T56" s="167"/>
      <c r="U56" s="161"/>
      <c r="V56" s="161">
        <f>SUM(V57:V59)</f>
        <v>21.21</v>
      </c>
      <c r="W56" s="161"/>
      <c r="X56" s="161"/>
      <c r="AG56" t="s">
        <v>149</v>
      </c>
    </row>
    <row r="57" spans="1:60" outlineLevel="1" x14ac:dyDescent="0.2">
      <c r="A57" s="168">
        <v>15</v>
      </c>
      <c r="B57" s="169" t="s">
        <v>872</v>
      </c>
      <c r="C57" s="178" t="s">
        <v>873</v>
      </c>
      <c r="D57" s="170" t="s">
        <v>434</v>
      </c>
      <c r="E57" s="171">
        <v>1</v>
      </c>
      <c r="F57" s="172"/>
      <c r="G57" s="173">
        <f>ROUND(E57*F57,2)</f>
        <v>0</v>
      </c>
      <c r="H57" s="172"/>
      <c r="I57" s="173">
        <f>ROUND(E57*H57,2)</f>
        <v>0</v>
      </c>
      <c r="J57" s="172"/>
      <c r="K57" s="173">
        <f>ROUND(E57*J57,2)</f>
        <v>0</v>
      </c>
      <c r="L57" s="173">
        <v>21</v>
      </c>
      <c r="M57" s="173">
        <f>G57*(1+L57/100)</f>
        <v>0</v>
      </c>
      <c r="N57" s="173">
        <v>7.0274999999999999</v>
      </c>
      <c r="O57" s="173">
        <f>ROUND(E57*N57,2)</f>
        <v>7.03</v>
      </c>
      <c r="P57" s="173">
        <v>0</v>
      </c>
      <c r="Q57" s="173">
        <f>ROUND(E57*P57,2)</f>
        <v>0</v>
      </c>
      <c r="R57" s="173" t="s">
        <v>153</v>
      </c>
      <c r="S57" s="173" t="s">
        <v>248</v>
      </c>
      <c r="T57" s="174" t="s">
        <v>155</v>
      </c>
      <c r="U57" s="156">
        <v>21.213999999999999</v>
      </c>
      <c r="V57" s="156">
        <f>ROUND(E57*U57,2)</f>
        <v>21.21</v>
      </c>
      <c r="W57" s="156"/>
      <c r="X57" s="156" t="s">
        <v>156</v>
      </c>
      <c r="Y57" s="147"/>
      <c r="Z57" s="147"/>
      <c r="AA57" s="147"/>
      <c r="AB57" s="147"/>
      <c r="AC57" s="147"/>
      <c r="AD57" s="147"/>
      <c r="AE57" s="147"/>
      <c r="AF57" s="147"/>
      <c r="AG57" s="147" t="s">
        <v>157</v>
      </c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</row>
    <row r="58" spans="1:60" outlineLevel="1" x14ac:dyDescent="0.2">
      <c r="A58" s="154"/>
      <c r="B58" s="155"/>
      <c r="C58" s="253" t="s">
        <v>874</v>
      </c>
      <c r="D58" s="254"/>
      <c r="E58" s="254"/>
      <c r="F58" s="254"/>
      <c r="G58" s="254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47"/>
      <c r="Z58" s="147"/>
      <c r="AA58" s="147"/>
      <c r="AB58" s="147"/>
      <c r="AC58" s="147"/>
      <c r="AD58" s="147"/>
      <c r="AE58" s="147"/>
      <c r="AF58" s="147"/>
      <c r="AG58" s="147" t="s">
        <v>175</v>
      </c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75" t="str">
        <f>C58</f>
        <v>do malty cementové, spárování zdiva maltou cementovou, římsy z betonu železového B 12,5, zřízení bednění a jeho odstranění,</v>
      </c>
      <c r="BB58" s="147"/>
      <c r="BC58" s="147"/>
      <c r="BD58" s="147"/>
      <c r="BE58" s="147"/>
      <c r="BF58" s="147"/>
      <c r="BG58" s="147"/>
      <c r="BH58" s="147"/>
    </row>
    <row r="59" spans="1:60" outlineLevel="1" x14ac:dyDescent="0.2">
      <c r="A59" s="154"/>
      <c r="B59" s="155"/>
      <c r="C59" s="179" t="s">
        <v>875</v>
      </c>
      <c r="D59" s="157"/>
      <c r="E59" s="158">
        <v>1</v>
      </c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47"/>
      <c r="Z59" s="147"/>
      <c r="AA59" s="147"/>
      <c r="AB59" s="147"/>
      <c r="AC59" s="147"/>
      <c r="AD59" s="147"/>
      <c r="AE59" s="147"/>
      <c r="AF59" s="147"/>
      <c r="AG59" s="147" t="s">
        <v>159</v>
      </c>
      <c r="AH59" s="147">
        <v>0</v>
      </c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x14ac:dyDescent="0.2">
      <c r="A60" s="162" t="s">
        <v>148</v>
      </c>
      <c r="B60" s="163" t="s">
        <v>101</v>
      </c>
      <c r="C60" s="177" t="s">
        <v>102</v>
      </c>
      <c r="D60" s="164"/>
      <c r="E60" s="165"/>
      <c r="F60" s="166"/>
      <c r="G60" s="166">
        <f>SUMIF(AG61:AG71,"&lt;&gt;NOR",G61:G71)</f>
        <v>0</v>
      </c>
      <c r="H60" s="166"/>
      <c r="I60" s="166">
        <f>SUM(I61:I71)</f>
        <v>0</v>
      </c>
      <c r="J60" s="166"/>
      <c r="K60" s="166">
        <f>SUM(K61:K71)</f>
        <v>0</v>
      </c>
      <c r="L60" s="166"/>
      <c r="M60" s="166">
        <f>SUM(M61:M71)</f>
        <v>0</v>
      </c>
      <c r="N60" s="166"/>
      <c r="O60" s="166">
        <f>SUM(O61:O71)</f>
        <v>0</v>
      </c>
      <c r="P60" s="166"/>
      <c r="Q60" s="166">
        <f>SUM(Q61:Q71)</f>
        <v>0</v>
      </c>
      <c r="R60" s="166"/>
      <c r="S60" s="166"/>
      <c r="T60" s="167"/>
      <c r="U60" s="161"/>
      <c r="V60" s="161">
        <f>SUM(V61:V71)</f>
        <v>8.68</v>
      </c>
      <c r="W60" s="161"/>
      <c r="X60" s="161"/>
      <c r="AG60" t="s">
        <v>149</v>
      </c>
    </row>
    <row r="61" spans="1:60" ht="22.5" outlineLevel="1" x14ac:dyDescent="0.2">
      <c r="A61" s="168">
        <v>16</v>
      </c>
      <c r="B61" s="169" t="s">
        <v>876</v>
      </c>
      <c r="C61" s="178" t="s">
        <v>877</v>
      </c>
      <c r="D61" s="170" t="s">
        <v>182</v>
      </c>
      <c r="E61" s="171">
        <v>2.1480000000000001</v>
      </c>
      <c r="F61" s="172"/>
      <c r="G61" s="173">
        <f>ROUND(E61*F61,2)</f>
        <v>0</v>
      </c>
      <c r="H61" s="172"/>
      <c r="I61" s="173">
        <f>ROUND(E61*H61,2)</f>
        <v>0</v>
      </c>
      <c r="J61" s="172"/>
      <c r="K61" s="173">
        <f>ROUND(E61*J61,2)</f>
        <v>0</v>
      </c>
      <c r="L61" s="173">
        <v>21</v>
      </c>
      <c r="M61" s="173">
        <f>G61*(1+L61/100)</f>
        <v>0</v>
      </c>
      <c r="N61" s="173">
        <v>1.1199999999999999E-3</v>
      </c>
      <c r="O61" s="173">
        <f>ROUND(E61*N61,2)</f>
        <v>0</v>
      </c>
      <c r="P61" s="173">
        <v>0</v>
      </c>
      <c r="Q61" s="173">
        <f>ROUND(E61*P61,2)</f>
        <v>0</v>
      </c>
      <c r="R61" s="173" t="s">
        <v>314</v>
      </c>
      <c r="S61" s="173" t="s">
        <v>154</v>
      </c>
      <c r="T61" s="174" t="s">
        <v>155</v>
      </c>
      <c r="U61" s="156">
        <v>2.605</v>
      </c>
      <c r="V61" s="156">
        <f>ROUND(E61*U61,2)</f>
        <v>5.6</v>
      </c>
      <c r="W61" s="156"/>
      <c r="X61" s="156" t="s">
        <v>156</v>
      </c>
      <c r="Y61" s="147"/>
      <c r="Z61" s="147"/>
      <c r="AA61" s="147"/>
      <c r="AB61" s="147"/>
      <c r="AC61" s="147"/>
      <c r="AD61" s="147"/>
      <c r="AE61" s="147"/>
      <c r="AF61" s="147"/>
      <c r="AG61" s="147" t="s">
        <v>157</v>
      </c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ht="22.5" outlineLevel="1" x14ac:dyDescent="0.2">
      <c r="A62" s="154"/>
      <c r="B62" s="155"/>
      <c r="C62" s="253" t="s">
        <v>741</v>
      </c>
      <c r="D62" s="254"/>
      <c r="E62" s="254"/>
      <c r="F62" s="254"/>
      <c r="G62" s="254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47"/>
      <c r="Z62" s="147"/>
      <c r="AA62" s="147"/>
      <c r="AB62" s="147"/>
      <c r="AC62" s="147"/>
      <c r="AD62" s="147"/>
      <c r="AE62" s="147"/>
      <c r="AF62" s="147"/>
      <c r="AG62" s="147" t="s">
        <v>175</v>
      </c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75" t="str">
        <f>C62</f>
        <v>nebo vybourání otvorů průřezové plochy přes 4 m2 ve zdivu nadzákladovém, včetně pomocného lešení o výšce podlahy do 1900 mm a pro zatížení do 1,5 kPa  (150 kg/m2),</v>
      </c>
      <c r="BB62" s="147"/>
      <c r="BC62" s="147"/>
      <c r="BD62" s="147"/>
      <c r="BE62" s="147"/>
      <c r="BF62" s="147"/>
      <c r="BG62" s="147"/>
      <c r="BH62" s="147"/>
    </row>
    <row r="63" spans="1:60" outlineLevel="1" x14ac:dyDescent="0.2">
      <c r="A63" s="154"/>
      <c r="B63" s="155"/>
      <c r="C63" s="179" t="s">
        <v>878</v>
      </c>
      <c r="D63" s="157"/>
      <c r="E63" s="158">
        <v>0.51300000000000001</v>
      </c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47"/>
      <c r="Z63" s="147"/>
      <c r="AA63" s="147"/>
      <c r="AB63" s="147"/>
      <c r="AC63" s="147"/>
      <c r="AD63" s="147"/>
      <c r="AE63" s="147"/>
      <c r="AF63" s="147"/>
      <c r="AG63" s="147" t="s">
        <v>159</v>
      </c>
      <c r="AH63" s="147">
        <v>0</v>
      </c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</row>
    <row r="64" spans="1:60" outlineLevel="1" x14ac:dyDescent="0.2">
      <c r="A64" s="154"/>
      <c r="B64" s="155"/>
      <c r="C64" s="179" t="s">
        <v>879</v>
      </c>
      <c r="D64" s="157"/>
      <c r="E64" s="158">
        <v>0.55500000000000005</v>
      </c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47"/>
      <c r="Z64" s="147"/>
      <c r="AA64" s="147"/>
      <c r="AB64" s="147"/>
      <c r="AC64" s="147"/>
      <c r="AD64" s="147"/>
      <c r="AE64" s="147"/>
      <c r="AF64" s="147"/>
      <c r="AG64" s="147" t="s">
        <v>159</v>
      </c>
      <c r="AH64" s="147">
        <v>0</v>
      </c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outlineLevel="1" x14ac:dyDescent="0.2">
      <c r="A65" s="154"/>
      <c r="B65" s="155"/>
      <c r="C65" s="179" t="s">
        <v>880</v>
      </c>
      <c r="D65" s="157"/>
      <c r="E65" s="158">
        <v>1.08</v>
      </c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47"/>
      <c r="Z65" s="147"/>
      <c r="AA65" s="147"/>
      <c r="AB65" s="147"/>
      <c r="AC65" s="147"/>
      <c r="AD65" s="147"/>
      <c r="AE65" s="147"/>
      <c r="AF65" s="147"/>
      <c r="AG65" s="147" t="s">
        <v>159</v>
      </c>
      <c r="AH65" s="147">
        <v>0</v>
      </c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 ht="22.5" outlineLevel="1" x14ac:dyDescent="0.2">
      <c r="A66" s="168">
        <v>17</v>
      </c>
      <c r="B66" s="169" t="s">
        <v>881</v>
      </c>
      <c r="C66" s="178" t="s">
        <v>882</v>
      </c>
      <c r="D66" s="170" t="s">
        <v>152</v>
      </c>
      <c r="E66" s="171">
        <v>8.18</v>
      </c>
      <c r="F66" s="172"/>
      <c r="G66" s="173">
        <f>ROUND(E66*F66,2)</f>
        <v>0</v>
      </c>
      <c r="H66" s="172"/>
      <c r="I66" s="173">
        <f>ROUND(E66*H66,2)</f>
        <v>0</v>
      </c>
      <c r="J66" s="172"/>
      <c r="K66" s="173">
        <f>ROUND(E66*J66,2)</f>
        <v>0</v>
      </c>
      <c r="L66" s="173">
        <v>21</v>
      </c>
      <c r="M66" s="173">
        <f>G66*(1+L66/100)</f>
        <v>0</v>
      </c>
      <c r="N66" s="173">
        <v>0</v>
      </c>
      <c r="O66" s="173">
        <f>ROUND(E66*N66,2)</f>
        <v>0</v>
      </c>
      <c r="P66" s="173">
        <v>0</v>
      </c>
      <c r="Q66" s="173">
        <f>ROUND(E66*P66,2)</f>
        <v>0</v>
      </c>
      <c r="R66" s="173" t="s">
        <v>153</v>
      </c>
      <c r="S66" s="173" t="s">
        <v>154</v>
      </c>
      <c r="T66" s="174" t="s">
        <v>155</v>
      </c>
      <c r="U66" s="156">
        <v>0.22</v>
      </c>
      <c r="V66" s="156">
        <f>ROUND(E66*U66,2)</f>
        <v>1.8</v>
      </c>
      <c r="W66" s="156"/>
      <c r="X66" s="156" t="s">
        <v>156</v>
      </c>
      <c r="Y66" s="147"/>
      <c r="Z66" s="147"/>
      <c r="AA66" s="147"/>
      <c r="AB66" s="147"/>
      <c r="AC66" s="147"/>
      <c r="AD66" s="147"/>
      <c r="AE66" s="147"/>
      <c r="AF66" s="147"/>
      <c r="AG66" s="147" t="s">
        <v>157</v>
      </c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</row>
    <row r="67" spans="1:60" ht="22.5" outlineLevel="1" x14ac:dyDescent="0.2">
      <c r="A67" s="154"/>
      <c r="B67" s="155"/>
      <c r="C67" s="253" t="s">
        <v>883</v>
      </c>
      <c r="D67" s="254"/>
      <c r="E67" s="254"/>
      <c r="F67" s="254"/>
      <c r="G67" s="254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47"/>
      <c r="Z67" s="147"/>
      <c r="AA67" s="147"/>
      <c r="AB67" s="147"/>
      <c r="AC67" s="147"/>
      <c r="AD67" s="147"/>
      <c r="AE67" s="147"/>
      <c r="AF67" s="147"/>
      <c r="AG67" s="147" t="s">
        <v>175</v>
      </c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75" t="str">
        <f>C67</f>
        <v>od spojovacího materiálu, s uložením očištěných kostek na skládku, s odklizením odpadových hmot na hromady a s odklizením vybouraných kostek na vzdálenost do 3 m</v>
      </c>
      <c r="BB67" s="147"/>
      <c r="BC67" s="147"/>
      <c r="BD67" s="147"/>
      <c r="BE67" s="147"/>
      <c r="BF67" s="147"/>
      <c r="BG67" s="147"/>
      <c r="BH67" s="147"/>
    </row>
    <row r="68" spans="1:60" outlineLevel="1" x14ac:dyDescent="0.2">
      <c r="A68" s="154"/>
      <c r="B68" s="155"/>
      <c r="C68" s="179" t="s">
        <v>884</v>
      </c>
      <c r="D68" s="157"/>
      <c r="E68" s="158">
        <v>8.18</v>
      </c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47"/>
      <c r="Z68" s="147"/>
      <c r="AA68" s="147"/>
      <c r="AB68" s="147"/>
      <c r="AC68" s="147"/>
      <c r="AD68" s="147"/>
      <c r="AE68" s="147"/>
      <c r="AF68" s="147"/>
      <c r="AG68" s="147" t="s">
        <v>159</v>
      </c>
      <c r="AH68" s="147">
        <v>0</v>
      </c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 ht="22.5" outlineLevel="1" x14ac:dyDescent="0.2">
      <c r="A69" s="168">
        <v>18</v>
      </c>
      <c r="B69" s="169" t="s">
        <v>885</v>
      </c>
      <c r="C69" s="178" t="s">
        <v>886</v>
      </c>
      <c r="D69" s="170" t="s">
        <v>152</v>
      </c>
      <c r="E69" s="171">
        <v>5.13</v>
      </c>
      <c r="F69" s="172"/>
      <c r="G69" s="173">
        <f>ROUND(E69*F69,2)</f>
        <v>0</v>
      </c>
      <c r="H69" s="172"/>
      <c r="I69" s="173">
        <f>ROUND(E69*H69,2)</f>
        <v>0</v>
      </c>
      <c r="J69" s="172"/>
      <c r="K69" s="173">
        <f>ROUND(E69*J69,2)</f>
        <v>0</v>
      </c>
      <c r="L69" s="173">
        <v>21</v>
      </c>
      <c r="M69" s="173">
        <f>G69*(1+L69/100)</f>
        <v>0</v>
      </c>
      <c r="N69" s="173">
        <v>0</v>
      </c>
      <c r="O69" s="173">
        <f>ROUND(E69*N69,2)</f>
        <v>0</v>
      </c>
      <c r="P69" s="173">
        <v>0</v>
      </c>
      <c r="Q69" s="173">
        <f>ROUND(E69*P69,2)</f>
        <v>0</v>
      </c>
      <c r="R69" s="173" t="s">
        <v>153</v>
      </c>
      <c r="S69" s="173" t="s">
        <v>154</v>
      </c>
      <c r="T69" s="174" t="s">
        <v>155</v>
      </c>
      <c r="U69" s="156">
        <v>0.25</v>
      </c>
      <c r="V69" s="156">
        <f>ROUND(E69*U69,2)</f>
        <v>1.28</v>
      </c>
      <c r="W69" s="156"/>
      <c r="X69" s="156" t="s">
        <v>156</v>
      </c>
      <c r="Y69" s="147"/>
      <c r="Z69" s="147"/>
      <c r="AA69" s="147"/>
      <c r="AB69" s="147"/>
      <c r="AC69" s="147"/>
      <c r="AD69" s="147"/>
      <c r="AE69" s="147"/>
      <c r="AF69" s="147"/>
      <c r="AG69" s="147" t="s">
        <v>157</v>
      </c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</row>
    <row r="70" spans="1:60" ht="22.5" outlineLevel="1" x14ac:dyDescent="0.2">
      <c r="A70" s="154"/>
      <c r="B70" s="155"/>
      <c r="C70" s="253" t="s">
        <v>883</v>
      </c>
      <c r="D70" s="254"/>
      <c r="E70" s="254"/>
      <c r="F70" s="254"/>
      <c r="G70" s="254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47"/>
      <c r="Z70" s="147"/>
      <c r="AA70" s="147"/>
      <c r="AB70" s="147"/>
      <c r="AC70" s="147"/>
      <c r="AD70" s="147"/>
      <c r="AE70" s="147"/>
      <c r="AF70" s="147"/>
      <c r="AG70" s="147" t="s">
        <v>175</v>
      </c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75" t="str">
        <f>C70</f>
        <v>od spojovacího materiálu, s uložením očištěných kostek na skládku, s odklizením odpadových hmot na hromady a s odklizením vybouraných kostek na vzdálenost do 3 m</v>
      </c>
      <c r="BB70" s="147"/>
      <c r="BC70" s="147"/>
      <c r="BD70" s="147"/>
      <c r="BE70" s="147"/>
      <c r="BF70" s="147"/>
      <c r="BG70" s="147"/>
      <c r="BH70" s="147"/>
    </row>
    <row r="71" spans="1:60" outlineLevel="1" x14ac:dyDescent="0.2">
      <c r="A71" s="154"/>
      <c r="B71" s="155"/>
      <c r="C71" s="179" t="s">
        <v>887</v>
      </c>
      <c r="D71" s="157"/>
      <c r="E71" s="158">
        <v>5.13</v>
      </c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47"/>
      <c r="Z71" s="147"/>
      <c r="AA71" s="147"/>
      <c r="AB71" s="147"/>
      <c r="AC71" s="147"/>
      <c r="AD71" s="147"/>
      <c r="AE71" s="147"/>
      <c r="AF71" s="147"/>
      <c r="AG71" s="147" t="s">
        <v>159</v>
      </c>
      <c r="AH71" s="147">
        <v>0</v>
      </c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x14ac:dyDescent="0.2">
      <c r="A72" s="162" t="s">
        <v>148</v>
      </c>
      <c r="B72" s="163" t="s">
        <v>103</v>
      </c>
      <c r="C72" s="177" t="s">
        <v>104</v>
      </c>
      <c r="D72" s="164"/>
      <c r="E72" s="165"/>
      <c r="F72" s="166"/>
      <c r="G72" s="166">
        <f>SUMIF(AG73:AG78,"&lt;&gt;NOR",G73:G78)</f>
        <v>0</v>
      </c>
      <c r="H72" s="166"/>
      <c r="I72" s="166">
        <f>SUM(I73:I78)</f>
        <v>0</v>
      </c>
      <c r="J72" s="166"/>
      <c r="K72" s="166">
        <f>SUM(K73:K78)</f>
        <v>0</v>
      </c>
      <c r="L72" s="166"/>
      <c r="M72" s="166">
        <f>SUM(M73:M78)</f>
        <v>0</v>
      </c>
      <c r="N72" s="166"/>
      <c r="O72" s="166">
        <f>SUM(O73:O78)</f>
        <v>0</v>
      </c>
      <c r="P72" s="166"/>
      <c r="Q72" s="166">
        <f>SUM(Q73:Q78)</f>
        <v>0</v>
      </c>
      <c r="R72" s="166"/>
      <c r="S72" s="166"/>
      <c r="T72" s="167"/>
      <c r="U72" s="161"/>
      <c r="V72" s="161">
        <f>SUM(V73:V78)</f>
        <v>26.45</v>
      </c>
      <c r="W72" s="161"/>
      <c r="X72" s="161"/>
      <c r="AG72" t="s">
        <v>149</v>
      </c>
    </row>
    <row r="73" spans="1:60" outlineLevel="1" x14ac:dyDescent="0.2">
      <c r="A73" s="168">
        <v>19</v>
      </c>
      <c r="B73" s="169" t="s">
        <v>888</v>
      </c>
      <c r="C73" s="178" t="s">
        <v>889</v>
      </c>
      <c r="D73" s="170" t="s">
        <v>227</v>
      </c>
      <c r="E73" s="171">
        <v>12.366099999999999</v>
      </c>
      <c r="F73" s="172"/>
      <c r="G73" s="173">
        <f>ROUND(E73*F73,2)</f>
        <v>0</v>
      </c>
      <c r="H73" s="172"/>
      <c r="I73" s="173">
        <f>ROUND(E73*H73,2)</f>
        <v>0</v>
      </c>
      <c r="J73" s="172"/>
      <c r="K73" s="173">
        <f>ROUND(E73*J73,2)</f>
        <v>0</v>
      </c>
      <c r="L73" s="173">
        <v>21</v>
      </c>
      <c r="M73" s="173">
        <f>G73*(1+L73/100)</f>
        <v>0</v>
      </c>
      <c r="N73" s="173">
        <v>0</v>
      </c>
      <c r="O73" s="173">
        <f>ROUND(E73*N73,2)</f>
        <v>0</v>
      </c>
      <c r="P73" s="173">
        <v>0</v>
      </c>
      <c r="Q73" s="173">
        <f>ROUND(E73*P73,2)</f>
        <v>0</v>
      </c>
      <c r="R73" s="173" t="s">
        <v>190</v>
      </c>
      <c r="S73" s="173" t="s">
        <v>154</v>
      </c>
      <c r="T73" s="174" t="s">
        <v>155</v>
      </c>
      <c r="U73" s="156">
        <v>2.1389999999999998</v>
      </c>
      <c r="V73" s="156">
        <f>ROUND(E73*U73,2)</f>
        <v>26.45</v>
      </c>
      <c r="W73" s="156"/>
      <c r="X73" s="156" t="s">
        <v>306</v>
      </c>
      <c r="Y73" s="147"/>
      <c r="Z73" s="147"/>
      <c r="AA73" s="147"/>
      <c r="AB73" s="147"/>
      <c r="AC73" s="147"/>
      <c r="AD73" s="147"/>
      <c r="AE73" s="147"/>
      <c r="AF73" s="147"/>
      <c r="AG73" s="147" t="s">
        <v>307</v>
      </c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</row>
    <row r="74" spans="1:60" outlineLevel="1" x14ac:dyDescent="0.2">
      <c r="A74" s="154"/>
      <c r="B74" s="155"/>
      <c r="C74" s="253" t="s">
        <v>890</v>
      </c>
      <c r="D74" s="254"/>
      <c r="E74" s="254"/>
      <c r="F74" s="254"/>
      <c r="G74" s="254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47"/>
      <c r="Z74" s="147"/>
      <c r="AA74" s="147"/>
      <c r="AB74" s="147"/>
      <c r="AC74" s="147"/>
      <c r="AD74" s="147"/>
      <c r="AE74" s="147"/>
      <c r="AF74" s="147"/>
      <c r="AG74" s="147" t="s">
        <v>175</v>
      </c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</row>
    <row r="75" spans="1:60" outlineLevel="1" x14ac:dyDescent="0.2">
      <c r="A75" s="154"/>
      <c r="B75" s="155"/>
      <c r="C75" s="264" t="s">
        <v>753</v>
      </c>
      <c r="D75" s="265"/>
      <c r="E75" s="265"/>
      <c r="F75" s="265"/>
      <c r="G75" s="265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47"/>
      <c r="Z75" s="147"/>
      <c r="AA75" s="147"/>
      <c r="AB75" s="147"/>
      <c r="AC75" s="147"/>
      <c r="AD75" s="147"/>
      <c r="AE75" s="147"/>
      <c r="AF75" s="147"/>
      <c r="AG75" s="147" t="s">
        <v>331</v>
      </c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outlineLevel="1" x14ac:dyDescent="0.2">
      <c r="A76" s="154"/>
      <c r="B76" s="155"/>
      <c r="C76" s="179" t="s">
        <v>309</v>
      </c>
      <c r="D76" s="157"/>
      <c r="E76" s="158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47"/>
      <c r="Z76" s="147"/>
      <c r="AA76" s="147"/>
      <c r="AB76" s="147"/>
      <c r="AC76" s="147"/>
      <c r="AD76" s="147"/>
      <c r="AE76" s="147"/>
      <c r="AF76" s="147"/>
      <c r="AG76" s="147" t="s">
        <v>159</v>
      </c>
      <c r="AH76" s="147">
        <v>0</v>
      </c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</row>
    <row r="77" spans="1:60" outlineLevel="1" x14ac:dyDescent="0.2">
      <c r="A77" s="154"/>
      <c r="B77" s="155"/>
      <c r="C77" s="179" t="s">
        <v>891</v>
      </c>
      <c r="D77" s="157"/>
      <c r="E77" s="158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47"/>
      <c r="Z77" s="147"/>
      <c r="AA77" s="147"/>
      <c r="AB77" s="147"/>
      <c r="AC77" s="147"/>
      <c r="AD77" s="147"/>
      <c r="AE77" s="147"/>
      <c r="AF77" s="147"/>
      <c r="AG77" s="147" t="s">
        <v>159</v>
      </c>
      <c r="AH77" s="147">
        <v>0</v>
      </c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outlineLevel="1" x14ac:dyDescent="0.2">
      <c r="A78" s="154"/>
      <c r="B78" s="155"/>
      <c r="C78" s="179" t="s">
        <v>892</v>
      </c>
      <c r="D78" s="157"/>
      <c r="E78" s="158">
        <v>12.366099999999999</v>
      </c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47"/>
      <c r="Z78" s="147"/>
      <c r="AA78" s="147"/>
      <c r="AB78" s="147"/>
      <c r="AC78" s="147"/>
      <c r="AD78" s="147"/>
      <c r="AE78" s="147"/>
      <c r="AF78" s="147"/>
      <c r="AG78" s="147" t="s">
        <v>159</v>
      </c>
      <c r="AH78" s="147">
        <v>0</v>
      </c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</row>
    <row r="79" spans="1:60" x14ac:dyDescent="0.2">
      <c r="A79" s="162" t="s">
        <v>148</v>
      </c>
      <c r="B79" s="163" t="s">
        <v>117</v>
      </c>
      <c r="C79" s="177" t="s">
        <v>118</v>
      </c>
      <c r="D79" s="164"/>
      <c r="E79" s="165"/>
      <c r="F79" s="166"/>
      <c r="G79" s="166">
        <f>SUMIF(AG80:AG96,"&lt;&gt;NOR",G80:G96)</f>
        <v>0</v>
      </c>
      <c r="H79" s="166"/>
      <c r="I79" s="166">
        <f>SUM(I80:I96)</f>
        <v>0</v>
      </c>
      <c r="J79" s="166"/>
      <c r="K79" s="166">
        <f>SUM(K80:K96)</f>
        <v>0</v>
      </c>
      <c r="L79" s="166"/>
      <c r="M79" s="166">
        <f>SUM(M80:M96)</f>
        <v>0</v>
      </c>
      <c r="N79" s="166"/>
      <c r="O79" s="166">
        <f>SUM(O80:O96)</f>
        <v>0</v>
      </c>
      <c r="P79" s="166"/>
      <c r="Q79" s="166">
        <f>SUM(Q80:Q96)</f>
        <v>0</v>
      </c>
      <c r="R79" s="166"/>
      <c r="S79" s="166"/>
      <c r="T79" s="167"/>
      <c r="U79" s="161"/>
      <c r="V79" s="161">
        <f>SUM(V80:V96)</f>
        <v>1.19</v>
      </c>
      <c r="W79" s="161"/>
      <c r="X79" s="161"/>
      <c r="AG79" t="s">
        <v>149</v>
      </c>
    </row>
    <row r="80" spans="1:60" outlineLevel="1" x14ac:dyDescent="0.2">
      <c r="A80" s="168">
        <v>20</v>
      </c>
      <c r="B80" s="169" t="s">
        <v>326</v>
      </c>
      <c r="C80" s="178" t="s">
        <v>327</v>
      </c>
      <c r="D80" s="170" t="s">
        <v>227</v>
      </c>
      <c r="E80" s="171">
        <v>0.8266</v>
      </c>
      <c r="F80" s="172"/>
      <c r="G80" s="173">
        <f>ROUND(E80*F80,2)</f>
        <v>0</v>
      </c>
      <c r="H80" s="172"/>
      <c r="I80" s="173">
        <f>ROUND(E80*H80,2)</f>
        <v>0</v>
      </c>
      <c r="J80" s="172"/>
      <c r="K80" s="173">
        <f>ROUND(E80*J80,2)</f>
        <v>0</v>
      </c>
      <c r="L80" s="173">
        <v>21</v>
      </c>
      <c r="M80" s="173">
        <f>G80*(1+L80/100)</f>
        <v>0</v>
      </c>
      <c r="N80" s="173">
        <v>0</v>
      </c>
      <c r="O80" s="173">
        <f>ROUND(E80*N80,2)</f>
        <v>0</v>
      </c>
      <c r="P80" s="173">
        <v>0</v>
      </c>
      <c r="Q80" s="173">
        <f>ROUND(E80*P80,2)</f>
        <v>0</v>
      </c>
      <c r="R80" s="173" t="s">
        <v>314</v>
      </c>
      <c r="S80" s="173" t="s">
        <v>154</v>
      </c>
      <c r="T80" s="174" t="s">
        <v>155</v>
      </c>
      <c r="U80" s="156">
        <v>0.49</v>
      </c>
      <c r="V80" s="156">
        <f>ROUND(E80*U80,2)</f>
        <v>0.41</v>
      </c>
      <c r="W80" s="156"/>
      <c r="X80" s="156" t="s">
        <v>328</v>
      </c>
      <c r="Y80" s="147"/>
      <c r="Z80" s="147"/>
      <c r="AA80" s="147"/>
      <c r="AB80" s="147"/>
      <c r="AC80" s="147"/>
      <c r="AD80" s="147"/>
      <c r="AE80" s="147"/>
      <c r="AF80" s="147"/>
      <c r="AG80" s="147" t="s">
        <v>329</v>
      </c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</row>
    <row r="81" spans="1:60" outlineLevel="1" x14ac:dyDescent="0.2">
      <c r="A81" s="154"/>
      <c r="B81" s="155"/>
      <c r="C81" s="262" t="s">
        <v>330</v>
      </c>
      <c r="D81" s="263"/>
      <c r="E81" s="263"/>
      <c r="F81" s="263"/>
      <c r="G81" s="263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56"/>
      <c r="T81" s="156"/>
      <c r="U81" s="156"/>
      <c r="V81" s="156"/>
      <c r="W81" s="156"/>
      <c r="X81" s="156"/>
      <c r="Y81" s="147"/>
      <c r="Z81" s="147"/>
      <c r="AA81" s="147"/>
      <c r="AB81" s="147"/>
      <c r="AC81" s="147"/>
      <c r="AD81" s="147"/>
      <c r="AE81" s="147"/>
      <c r="AF81" s="147"/>
      <c r="AG81" s="147" t="s">
        <v>331</v>
      </c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</row>
    <row r="82" spans="1:60" outlineLevel="1" x14ac:dyDescent="0.2">
      <c r="A82" s="154"/>
      <c r="B82" s="155"/>
      <c r="C82" s="179" t="s">
        <v>332</v>
      </c>
      <c r="D82" s="157"/>
      <c r="E82" s="158"/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47"/>
      <c r="Z82" s="147"/>
      <c r="AA82" s="147"/>
      <c r="AB82" s="147"/>
      <c r="AC82" s="147"/>
      <c r="AD82" s="147"/>
      <c r="AE82" s="147"/>
      <c r="AF82" s="147"/>
      <c r="AG82" s="147" t="s">
        <v>159</v>
      </c>
      <c r="AH82" s="147">
        <v>0</v>
      </c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</row>
    <row r="83" spans="1:60" outlineLevel="1" x14ac:dyDescent="0.2">
      <c r="A83" s="154"/>
      <c r="B83" s="155"/>
      <c r="C83" s="179" t="s">
        <v>444</v>
      </c>
      <c r="D83" s="157"/>
      <c r="E83" s="158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  <c r="X83" s="156"/>
      <c r="Y83" s="147"/>
      <c r="Z83" s="147"/>
      <c r="AA83" s="147"/>
      <c r="AB83" s="147"/>
      <c r="AC83" s="147"/>
      <c r="AD83" s="147"/>
      <c r="AE83" s="147"/>
      <c r="AF83" s="147"/>
      <c r="AG83" s="147" t="s">
        <v>159</v>
      </c>
      <c r="AH83" s="147">
        <v>0</v>
      </c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</row>
    <row r="84" spans="1:60" outlineLevel="1" x14ac:dyDescent="0.2">
      <c r="A84" s="154"/>
      <c r="B84" s="155"/>
      <c r="C84" s="179" t="s">
        <v>893</v>
      </c>
      <c r="D84" s="157"/>
      <c r="E84" s="158">
        <v>0.8266</v>
      </c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47"/>
      <c r="Z84" s="147"/>
      <c r="AA84" s="147"/>
      <c r="AB84" s="147"/>
      <c r="AC84" s="147"/>
      <c r="AD84" s="147"/>
      <c r="AE84" s="147"/>
      <c r="AF84" s="147"/>
      <c r="AG84" s="147" t="s">
        <v>159</v>
      </c>
      <c r="AH84" s="147">
        <v>0</v>
      </c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</row>
    <row r="85" spans="1:60" outlineLevel="1" x14ac:dyDescent="0.2">
      <c r="A85" s="168">
        <v>21</v>
      </c>
      <c r="B85" s="169" t="s">
        <v>335</v>
      </c>
      <c r="C85" s="178" t="s">
        <v>336</v>
      </c>
      <c r="D85" s="170" t="s">
        <v>227</v>
      </c>
      <c r="E85" s="171">
        <v>11.5724</v>
      </c>
      <c r="F85" s="172"/>
      <c r="G85" s="173">
        <f>ROUND(E85*F85,2)</f>
        <v>0</v>
      </c>
      <c r="H85" s="172"/>
      <c r="I85" s="173">
        <f>ROUND(E85*H85,2)</f>
        <v>0</v>
      </c>
      <c r="J85" s="172"/>
      <c r="K85" s="173">
        <f>ROUND(E85*J85,2)</f>
        <v>0</v>
      </c>
      <c r="L85" s="173">
        <v>21</v>
      </c>
      <c r="M85" s="173">
        <f>G85*(1+L85/100)</f>
        <v>0</v>
      </c>
      <c r="N85" s="173">
        <v>0</v>
      </c>
      <c r="O85" s="173">
        <f>ROUND(E85*N85,2)</f>
        <v>0</v>
      </c>
      <c r="P85" s="173">
        <v>0</v>
      </c>
      <c r="Q85" s="173">
        <f>ROUND(E85*P85,2)</f>
        <v>0</v>
      </c>
      <c r="R85" s="173" t="s">
        <v>314</v>
      </c>
      <c r="S85" s="173" t="s">
        <v>154</v>
      </c>
      <c r="T85" s="174" t="s">
        <v>155</v>
      </c>
      <c r="U85" s="156">
        <v>0</v>
      </c>
      <c r="V85" s="156">
        <f>ROUND(E85*U85,2)</f>
        <v>0</v>
      </c>
      <c r="W85" s="156"/>
      <c r="X85" s="156" t="s">
        <v>328</v>
      </c>
      <c r="Y85" s="147"/>
      <c r="Z85" s="147"/>
      <c r="AA85" s="147"/>
      <c r="AB85" s="147"/>
      <c r="AC85" s="147"/>
      <c r="AD85" s="147"/>
      <c r="AE85" s="147"/>
      <c r="AF85" s="147"/>
      <c r="AG85" s="147" t="s">
        <v>329</v>
      </c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</row>
    <row r="86" spans="1:60" outlineLevel="1" x14ac:dyDescent="0.2">
      <c r="A86" s="154"/>
      <c r="B86" s="155"/>
      <c r="C86" s="179" t="s">
        <v>332</v>
      </c>
      <c r="D86" s="157"/>
      <c r="E86" s="158"/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  <c r="S86" s="156"/>
      <c r="T86" s="156"/>
      <c r="U86" s="156"/>
      <c r="V86" s="156"/>
      <c r="W86" s="156"/>
      <c r="X86" s="156"/>
      <c r="Y86" s="147"/>
      <c r="Z86" s="147"/>
      <c r="AA86" s="147"/>
      <c r="AB86" s="147"/>
      <c r="AC86" s="147"/>
      <c r="AD86" s="147"/>
      <c r="AE86" s="147"/>
      <c r="AF86" s="147"/>
      <c r="AG86" s="147" t="s">
        <v>159</v>
      </c>
      <c r="AH86" s="147">
        <v>0</v>
      </c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</row>
    <row r="87" spans="1:60" outlineLevel="1" x14ac:dyDescent="0.2">
      <c r="A87" s="154"/>
      <c r="B87" s="155"/>
      <c r="C87" s="179" t="s">
        <v>444</v>
      </c>
      <c r="D87" s="157"/>
      <c r="E87" s="158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47"/>
      <c r="Z87" s="147"/>
      <c r="AA87" s="147"/>
      <c r="AB87" s="147"/>
      <c r="AC87" s="147"/>
      <c r="AD87" s="147"/>
      <c r="AE87" s="147"/>
      <c r="AF87" s="147"/>
      <c r="AG87" s="147" t="s">
        <v>159</v>
      </c>
      <c r="AH87" s="147">
        <v>0</v>
      </c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</row>
    <row r="88" spans="1:60" outlineLevel="1" x14ac:dyDescent="0.2">
      <c r="A88" s="154"/>
      <c r="B88" s="155"/>
      <c r="C88" s="179" t="s">
        <v>894</v>
      </c>
      <c r="D88" s="157"/>
      <c r="E88" s="158">
        <v>11.5724</v>
      </c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47"/>
      <c r="Z88" s="147"/>
      <c r="AA88" s="147"/>
      <c r="AB88" s="147"/>
      <c r="AC88" s="147"/>
      <c r="AD88" s="147"/>
      <c r="AE88" s="147"/>
      <c r="AF88" s="147"/>
      <c r="AG88" s="147" t="s">
        <v>159</v>
      </c>
      <c r="AH88" s="147">
        <v>0</v>
      </c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</row>
    <row r="89" spans="1:60" outlineLevel="1" x14ac:dyDescent="0.2">
      <c r="A89" s="168">
        <v>22</v>
      </c>
      <c r="B89" s="169" t="s">
        <v>447</v>
      </c>
      <c r="C89" s="178" t="s">
        <v>448</v>
      </c>
      <c r="D89" s="170" t="s">
        <v>227</v>
      </c>
      <c r="E89" s="171">
        <v>0.8266</v>
      </c>
      <c r="F89" s="172"/>
      <c r="G89" s="173">
        <f>ROUND(E89*F89,2)</f>
        <v>0</v>
      </c>
      <c r="H89" s="172"/>
      <c r="I89" s="173">
        <f>ROUND(E89*H89,2)</f>
        <v>0</v>
      </c>
      <c r="J89" s="172"/>
      <c r="K89" s="173">
        <f>ROUND(E89*J89,2)</f>
        <v>0</v>
      </c>
      <c r="L89" s="173">
        <v>21</v>
      </c>
      <c r="M89" s="173">
        <f>G89*(1+L89/100)</f>
        <v>0</v>
      </c>
      <c r="N89" s="173">
        <v>0</v>
      </c>
      <c r="O89" s="173">
        <f>ROUND(E89*N89,2)</f>
        <v>0</v>
      </c>
      <c r="P89" s="173">
        <v>0</v>
      </c>
      <c r="Q89" s="173">
        <f>ROUND(E89*P89,2)</f>
        <v>0</v>
      </c>
      <c r="R89" s="173" t="s">
        <v>314</v>
      </c>
      <c r="S89" s="173" t="s">
        <v>154</v>
      </c>
      <c r="T89" s="174" t="s">
        <v>155</v>
      </c>
      <c r="U89" s="156">
        <v>0.94199999999999995</v>
      </c>
      <c r="V89" s="156">
        <f>ROUND(E89*U89,2)</f>
        <v>0.78</v>
      </c>
      <c r="W89" s="156"/>
      <c r="X89" s="156" t="s">
        <v>328</v>
      </c>
      <c r="Y89" s="147"/>
      <c r="Z89" s="147"/>
      <c r="AA89" s="147"/>
      <c r="AB89" s="147"/>
      <c r="AC89" s="147"/>
      <c r="AD89" s="147"/>
      <c r="AE89" s="147"/>
      <c r="AF89" s="147"/>
      <c r="AG89" s="147" t="s">
        <v>329</v>
      </c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</row>
    <row r="90" spans="1:60" outlineLevel="1" x14ac:dyDescent="0.2">
      <c r="A90" s="154"/>
      <c r="B90" s="155"/>
      <c r="C90" s="179" t="s">
        <v>332</v>
      </c>
      <c r="D90" s="157"/>
      <c r="E90" s="158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  <c r="X90" s="156"/>
      <c r="Y90" s="147"/>
      <c r="Z90" s="147"/>
      <c r="AA90" s="147"/>
      <c r="AB90" s="147"/>
      <c r="AC90" s="147"/>
      <c r="AD90" s="147"/>
      <c r="AE90" s="147"/>
      <c r="AF90" s="147"/>
      <c r="AG90" s="147" t="s">
        <v>159</v>
      </c>
      <c r="AH90" s="147">
        <v>0</v>
      </c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</row>
    <row r="91" spans="1:60" outlineLevel="1" x14ac:dyDescent="0.2">
      <c r="A91" s="154"/>
      <c r="B91" s="155"/>
      <c r="C91" s="179" t="s">
        <v>444</v>
      </c>
      <c r="D91" s="157"/>
      <c r="E91" s="158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  <c r="X91" s="156"/>
      <c r="Y91" s="147"/>
      <c r="Z91" s="147"/>
      <c r="AA91" s="147"/>
      <c r="AB91" s="147"/>
      <c r="AC91" s="147"/>
      <c r="AD91" s="147"/>
      <c r="AE91" s="147"/>
      <c r="AF91" s="147"/>
      <c r="AG91" s="147" t="s">
        <v>159</v>
      </c>
      <c r="AH91" s="147">
        <v>0</v>
      </c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</row>
    <row r="92" spans="1:60" outlineLevel="1" x14ac:dyDescent="0.2">
      <c r="A92" s="154"/>
      <c r="B92" s="155"/>
      <c r="C92" s="179" t="s">
        <v>893</v>
      </c>
      <c r="D92" s="157"/>
      <c r="E92" s="158">
        <v>0.8266</v>
      </c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47"/>
      <c r="Z92" s="147"/>
      <c r="AA92" s="147"/>
      <c r="AB92" s="147"/>
      <c r="AC92" s="147"/>
      <c r="AD92" s="147"/>
      <c r="AE92" s="147"/>
      <c r="AF92" s="147"/>
      <c r="AG92" s="147" t="s">
        <v>159</v>
      </c>
      <c r="AH92" s="147">
        <v>0</v>
      </c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</row>
    <row r="93" spans="1:60" outlineLevel="1" x14ac:dyDescent="0.2">
      <c r="A93" s="168">
        <v>23</v>
      </c>
      <c r="B93" s="169" t="s">
        <v>312</v>
      </c>
      <c r="C93" s="178" t="s">
        <v>313</v>
      </c>
      <c r="D93" s="170" t="s">
        <v>227</v>
      </c>
      <c r="E93" s="171">
        <v>0.8266</v>
      </c>
      <c r="F93" s="172"/>
      <c r="G93" s="173">
        <f>ROUND(E93*F93,2)</f>
        <v>0</v>
      </c>
      <c r="H93" s="172"/>
      <c r="I93" s="173">
        <f>ROUND(E93*H93,2)</f>
        <v>0</v>
      </c>
      <c r="J93" s="172"/>
      <c r="K93" s="173">
        <f>ROUND(E93*J93,2)</f>
        <v>0</v>
      </c>
      <c r="L93" s="173">
        <v>21</v>
      </c>
      <c r="M93" s="173">
        <f>G93*(1+L93/100)</f>
        <v>0</v>
      </c>
      <c r="N93" s="173">
        <v>0</v>
      </c>
      <c r="O93" s="173">
        <f>ROUND(E93*N93,2)</f>
        <v>0</v>
      </c>
      <c r="P93" s="173">
        <v>0</v>
      </c>
      <c r="Q93" s="173">
        <f>ROUND(E93*P93,2)</f>
        <v>0</v>
      </c>
      <c r="R93" s="173" t="s">
        <v>314</v>
      </c>
      <c r="S93" s="173" t="s">
        <v>154</v>
      </c>
      <c r="T93" s="174" t="s">
        <v>315</v>
      </c>
      <c r="U93" s="156">
        <v>0</v>
      </c>
      <c r="V93" s="156">
        <f>ROUND(E93*U93,2)</f>
        <v>0</v>
      </c>
      <c r="W93" s="156"/>
      <c r="X93" s="156" t="s">
        <v>328</v>
      </c>
      <c r="Y93" s="147"/>
      <c r="Z93" s="147"/>
      <c r="AA93" s="147"/>
      <c r="AB93" s="147"/>
      <c r="AC93" s="147"/>
      <c r="AD93" s="147"/>
      <c r="AE93" s="147"/>
      <c r="AF93" s="147"/>
      <c r="AG93" s="147" t="s">
        <v>329</v>
      </c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</row>
    <row r="94" spans="1:60" outlineLevel="1" x14ac:dyDescent="0.2">
      <c r="A94" s="154"/>
      <c r="B94" s="155"/>
      <c r="C94" s="179" t="s">
        <v>332</v>
      </c>
      <c r="D94" s="157"/>
      <c r="E94" s="158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47"/>
      <c r="Z94" s="147"/>
      <c r="AA94" s="147"/>
      <c r="AB94" s="147"/>
      <c r="AC94" s="147"/>
      <c r="AD94" s="147"/>
      <c r="AE94" s="147"/>
      <c r="AF94" s="147"/>
      <c r="AG94" s="147" t="s">
        <v>159</v>
      </c>
      <c r="AH94" s="147">
        <v>0</v>
      </c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</row>
    <row r="95" spans="1:60" outlineLevel="1" x14ac:dyDescent="0.2">
      <c r="A95" s="154"/>
      <c r="B95" s="155"/>
      <c r="C95" s="179" t="s">
        <v>444</v>
      </c>
      <c r="D95" s="157"/>
      <c r="E95" s="158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47"/>
      <c r="Z95" s="147"/>
      <c r="AA95" s="147"/>
      <c r="AB95" s="147"/>
      <c r="AC95" s="147"/>
      <c r="AD95" s="147"/>
      <c r="AE95" s="147"/>
      <c r="AF95" s="147"/>
      <c r="AG95" s="147" t="s">
        <v>159</v>
      </c>
      <c r="AH95" s="147">
        <v>0</v>
      </c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</row>
    <row r="96" spans="1:60" outlineLevel="1" x14ac:dyDescent="0.2">
      <c r="A96" s="154"/>
      <c r="B96" s="155"/>
      <c r="C96" s="179" t="s">
        <v>893</v>
      </c>
      <c r="D96" s="157"/>
      <c r="E96" s="158">
        <v>0.8266</v>
      </c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47"/>
      <c r="Z96" s="147"/>
      <c r="AA96" s="147"/>
      <c r="AB96" s="147"/>
      <c r="AC96" s="147"/>
      <c r="AD96" s="147"/>
      <c r="AE96" s="147"/>
      <c r="AF96" s="147"/>
      <c r="AG96" s="147" t="s">
        <v>159</v>
      </c>
      <c r="AH96" s="147">
        <v>0</v>
      </c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</row>
    <row r="97" spans="1:33" x14ac:dyDescent="0.2">
      <c r="A97" s="3"/>
      <c r="B97" s="4"/>
      <c r="C97" s="181"/>
      <c r="D97" s="6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AE97">
        <v>15</v>
      </c>
      <c r="AF97">
        <v>21</v>
      </c>
      <c r="AG97" t="s">
        <v>135</v>
      </c>
    </row>
    <row r="98" spans="1:33" x14ac:dyDescent="0.2">
      <c r="A98" s="150"/>
      <c r="B98" s="151" t="s">
        <v>29</v>
      </c>
      <c r="C98" s="182"/>
      <c r="D98" s="152"/>
      <c r="E98" s="153"/>
      <c r="F98" s="153"/>
      <c r="G98" s="176">
        <f>G8+G34+G38+G42+G50+G53+G56+G60+G72+G79</f>
        <v>0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AE98">
        <f>SUMIF(L7:L96,AE97,G7:G96)</f>
        <v>0</v>
      </c>
      <c r="AF98">
        <f>SUMIF(L7:L96,AF97,G7:G96)</f>
        <v>0</v>
      </c>
      <c r="AG98" t="s">
        <v>338</v>
      </c>
    </row>
    <row r="99" spans="1:33" x14ac:dyDescent="0.2">
      <c r="C99" s="183"/>
      <c r="D99" s="10"/>
      <c r="AG99" t="s">
        <v>339</v>
      </c>
    </row>
    <row r="100" spans="1:33" x14ac:dyDescent="0.2">
      <c r="D100" s="10"/>
    </row>
    <row r="101" spans="1:33" x14ac:dyDescent="0.2">
      <c r="D101" s="10"/>
    </row>
    <row r="102" spans="1:33" x14ac:dyDescent="0.2">
      <c r="D102" s="10"/>
    </row>
    <row r="103" spans="1:33" x14ac:dyDescent="0.2">
      <c r="D103" s="10"/>
    </row>
    <row r="104" spans="1:33" x14ac:dyDescent="0.2">
      <c r="D104" s="10"/>
    </row>
    <row r="105" spans="1:33" x14ac:dyDescent="0.2">
      <c r="D105" s="10"/>
    </row>
    <row r="106" spans="1:33" x14ac:dyDescent="0.2">
      <c r="D106" s="10"/>
    </row>
    <row r="107" spans="1:33" x14ac:dyDescent="0.2">
      <c r="D107" s="10"/>
    </row>
    <row r="108" spans="1:33" x14ac:dyDescent="0.2">
      <c r="D108" s="10"/>
    </row>
    <row r="109" spans="1:33" x14ac:dyDescent="0.2">
      <c r="D109" s="10"/>
    </row>
    <row r="110" spans="1:33" x14ac:dyDescent="0.2">
      <c r="D110" s="10"/>
    </row>
    <row r="111" spans="1:33" x14ac:dyDescent="0.2">
      <c r="D111" s="10"/>
    </row>
    <row r="112" spans="1:33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IzDDzjbTG6YwEz4PZa81vr8Vdcu2zooMfQf9XtKmI6XRWzspStNCxo/a8xN26p9V4BUxF2BWVBjRCCa8vmVvYQ==" saltValue="c6nPJNJ6eZ00y6FVp2uyOA==" spinCount="100000" sheet="1"/>
  <mergeCells count="22">
    <mergeCell ref="C70:G70"/>
    <mergeCell ref="C74:G74"/>
    <mergeCell ref="C75:G75"/>
    <mergeCell ref="C81:G81"/>
    <mergeCell ref="C40:G40"/>
    <mergeCell ref="C44:G44"/>
    <mergeCell ref="C47:G47"/>
    <mergeCell ref="C58:G58"/>
    <mergeCell ref="C62:G62"/>
    <mergeCell ref="C67:G67"/>
    <mergeCell ref="C36:G36"/>
    <mergeCell ref="A1:G1"/>
    <mergeCell ref="C2:G2"/>
    <mergeCell ref="C3:G3"/>
    <mergeCell ref="C4:G4"/>
    <mergeCell ref="C10:G10"/>
    <mergeCell ref="C13:G13"/>
    <mergeCell ref="C16:G16"/>
    <mergeCell ref="C19:G19"/>
    <mergeCell ref="C22:G22"/>
    <mergeCell ref="C25:G25"/>
    <mergeCell ref="C29:G29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66</vt:i4>
      </vt:variant>
    </vt:vector>
  </HeadingPairs>
  <TitlesOfParts>
    <vt:vector size="79" baseType="lpstr">
      <vt:lpstr>Pokyny pro vyplnění</vt:lpstr>
      <vt:lpstr>Stavba</vt:lpstr>
      <vt:lpstr>VzorPolozky</vt:lpstr>
      <vt:lpstr>SO 101 1 Pol</vt:lpstr>
      <vt:lpstr>SO 102 1 Pol</vt:lpstr>
      <vt:lpstr>SO 201 1 Pol</vt:lpstr>
      <vt:lpstr>SO 301 1 Pol</vt:lpstr>
      <vt:lpstr>SO 302 1 Pol</vt:lpstr>
      <vt:lpstr>SO 303 1 Pol</vt:lpstr>
      <vt:lpstr>SO 401 1 Pol</vt:lpstr>
      <vt:lpstr>SO 801 1 Pol</vt:lpstr>
      <vt:lpstr>SO 802 1 Pol</vt:lpstr>
      <vt:lpstr>SO 999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 101 1 Pol'!Názvy_tisku</vt:lpstr>
      <vt:lpstr>'SO 102 1 Pol'!Názvy_tisku</vt:lpstr>
      <vt:lpstr>'SO 201 1 Pol'!Názvy_tisku</vt:lpstr>
      <vt:lpstr>'SO 301 1 Pol'!Názvy_tisku</vt:lpstr>
      <vt:lpstr>'SO 302 1 Pol'!Názvy_tisku</vt:lpstr>
      <vt:lpstr>'SO 303 1 Pol'!Názvy_tisku</vt:lpstr>
      <vt:lpstr>'SO 401 1 Pol'!Názvy_tisku</vt:lpstr>
      <vt:lpstr>'SO 801 1 Pol'!Názvy_tisku</vt:lpstr>
      <vt:lpstr>'SO 802 1 Pol'!Názvy_tisku</vt:lpstr>
      <vt:lpstr>'SO 999 1 Pol'!Názvy_tisku</vt:lpstr>
      <vt:lpstr>oadresa</vt:lpstr>
      <vt:lpstr>Stavba!Objednatel</vt:lpstr>
      <vt:lpstr>Stavba!Objekt</vt:lpstr>
      <vt:lpstr>'SO 101 1 Pol'!Oblast_tisku</vt:lpstr>
      <vt:lpstr>'SO 102 1 Pol'!Oblast_tisku</vt:lpstr>
      <vt:lpstr>'SO 201 1 Pol'!Oblast_tisku</vt:lpstr>
      <vt:lpstr>'SO 301 1 Pol'!Oblast_tisku</vt:lpstr>
      <vt:lpstr>'SO 302 1 Pol'!Oblast_tisku</vt:lpstr>
      <vt:lpstr>'SO 303 1 Pol'!Oblast_tisku</vt:lpstr>
      <vt:lpstr>'SO 401 1 Pol'!Oblast_tisku</vt:lpstr>
      <vt:lpstr>'SO 801 1 Pol'!Oblast_tisku</vt:lpstr>
      <vt:lpstr>'SO 802 1 Pol'!Oblast_tisku</vt:lpstr>
      <vt:lpstr>'SO 999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Svoboda</dc:creator>
  <cp:lastModifiedBy>Hlučka Pavel</cp:lastModifiedBy>
  <cp:lastPrinted>2019-03-19T12:27:02Z</cp:lastPrinted>
  <dcterms:created xsi:type="dcterms:W3CDTF">2009-04-08T07:15:50Z</dcterms:created>
  <dcterms:modified xsi:type="dcterms:W3CDTF">2019-12-17T09:06:34Z</dcterms:modified>
</cp:coreProperties>
</file>