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bookViews>
    <workbookView xWindow="65416" yWindow="65416" windowWidth="29040" windowHeight="17640" activeTab="0"/>
  </bookViews>
  <sheets>
    <sheet name="Rekapitulace stavby" sheetId="1" r:id="rId1"/>
    <sheet name="000 - Nestavební náklady" sheetId="2" r:id="rId2"/>
    <sheet name="SO 001 - Demolice mostu e..." sheetId="3" r:id="rId3"/>
    <sheet name="SO 182 - Dopravně inženýr..." sheetId="4" r:id="rId4"/>
    <sheet name="SO 201 - Most ev.č. BM-569" sheetId="5" r:id="rId5"/>
    <sheet name="SO 401.1 - Dočasná přelož..." sheetId="6" r:id="rId6"/>
    <sheet name="SO 401.2 - Definitivní př..." sheetId="7" r:id="rId7"/>
    <sheet name="SO 402.1 - Dočasná přelož..." sheetId="8" r:id="rId8"/>
    <sheet name="SO 402.2 - Definitivní př..." sheetId="9" r:id="rId9"/>
    <sheet name="SO 403 - Osvětlení mostu" sheetId="10" r:id="rId10"/>
    <sheet name="SO 404 - Osvětlení proviz..." sheetId="11" r:id="rId11"/>
  </sheets>
  <definedNames>
    <definedName name="_xlnm._FilterDatabase" localSheetId="1" hidden="1">'000 - Nestavební náklady'!$C$121:$K$158</definedName>
    <definedName name="_xlnm._FilterDatabase" localSheetId="2" hidden="1">'SO 001 - Demolice mostu e...'!$C$123:$K$323</definedName>
    <definedName name="_xlnm._FilterDatabase" localSheetId="3" hidden="1">'SO 182 - Dopravně inženýr...'!$C$119:$K$176</definedName>
    <definedName name="_xlnm._FilterDatabase" localSheetId="4" hidden="1">'SO 201 - Most ev.č. BM-569'!$C$128:$K$821</definedName>
    <definedName name="_xlnm._FilterDatabase" localSheetId="5" hidden="1">'SO 401.1 - Dočasná přelož...'!$C$117:$K$123</definedName>
    <definedName name="_xlnm._FilterDatabase" localSheetId="6" hidden="1">'SO 401.2 - Definitivní př...'!$C$117:$K$123</definedName>
    <definedName name="_xlnm._FilterDatabase" localSheetId="7" hidden="1">'SO 402.1 - Dočasná přelož...'!$C$121:$K$178</definedName>
    <definedName name="_xlnm._FilterDatabase" localSheetId="8" hidden="1">'SO 402.2 - Definitivní př...'!$C$121:$K$176</definedName>
    <definedName name="_xlnm._FilterDatabase" localSheetId="9" hidden="1">'SO 403 - Osvětlení mostu'!$C$125:$K$220</definedName>
    <definedName name="_xlnm._FilterDatabase" localSheetId="10" hidden="1">'SO 404 - Osvětlení proviz...'!$C$124:$K$232</definedName>
    <definedName name="_xlnm.Print_Area" localSheetId="1">'000 - Nestavební náklady'!$C$4:$J$76,'000 - Nestavební náklady'!$C$82:$J$103,'000 - Nestavební náklady'!$C$109:$K$158</definedName>
    <definedName name="_xlnm.Print_Area" localSheetId="0">'Rekapitulace stavby'!$D$4:$AO$76,'Rekapitulace stavby'!$C$82:$AQ$105</definedName>
    <definedName name="_xlnm.Print_Area" localSheetId="2">'SO 001 - Demolice mostu e...'!$C$4:$J$76,'SO 001 - Demolice mostu e...'!$C$82:$J$105,'SO 001 - Demolice mostu e...'!$C$111:$K$323</definedName>
    <definedName name="_xlnm.Print_Area" localSheetId="3">'SO 182 - Dopravně inženýr...'!$C$4:$J$76,'SO 182 - Dopravně inženýr...'!$C$82:$J$101,'SO 182 - Dopravně inženýr...'!$C$107:$K$176</definedName>
    <definedName name="_xlnm.Print_Area" localSheetId="4">'SO 201 - Most ev.č. BM-569'!$C$4:$J$76,'SO 201 - Most ev.č. BM-569'!$C$82:$J$110,'SO 201 - Most ev.č. BM-569'!$C$116:$K$821</definedName>
    <definedName name="_xlnm.Print_Area" localSheetId="5">'SO 401.1 - Dočasná přelož...'!$C$4:$J$76,'SO 401.1 - Dočasná přelož...'!$C$82:$J$99,'SO 401.1 - Dočasná přelož...'!$C$105:$K$123</definedName>
    <definedName name="_xlnm.Print_Area" localSheetId="6">'SO 401.2 - Definitivní př...'!$C$4:$J$76,'SO 401.2 - Definitivní př...'!$C$82:$J$99,'SO 401.2 - Definitivní př...'!$C$105:$K$123</definedName>
    <definedName name="_xlnm.Print_Area" localSheetId="7">'SO 402.1 - Dočasná přelož...'!$C$4:$J$76,'SO 402.1 - Dočasná přelož...'!$C$82:$J$103,'SO 402.1 - Dočasná přelož...'!$C$109:$K$178</definedName>
    <definedName name="_xlnm.Print_Area" localSheetId="8">'SO 402.2 - Definitivní př...'!$C$4:$J$76,'SO 402.2 - Definitivní př...'!$C$82:$J$103,'SO 402.2 - Definitivní př...'!$C$109:$K$176</definedName>
    <definedName name="_xlnm.Print_Area" localSheetId="9">'SO 403 - Osvětlení mostu'!$C$4:$J$76,'SO 403 - Osvětlení mostu'!$C$82:$J$107,'SO 403 - Osvětlení mostu'!$C$113:$K$220</definedName>
    <definedName name="_xlnm.Print_Area" localSheetId="10">'SO 404 - Osvětlení proviz...'!$C$4:$J$76,'SO 404 - Osvětlení proviz...'!$C$82:$J$106,'SO 404 - Osvětlení proviz...'!$C$112:$K$232</definedName>
    <definedName name="_xlnm.Print_Titles" localSheetId="0">'Rekapitulace stavby'!$92:$92</definedName>
    <definedName name="_xlnm.Print_Titles" localSheetId="1">'000 - Nestavební náklady'!$121:$121</definedName>
    <definedName name="_xlnm.Print_Titles" localSheetId="2">'SO 001 - Demolice mostu e...'!$123:$123</definedName>
    <definedName name="_xlnm.Print_Titles" localSheetId="3">'SO 182 - Dopravně inženýr...'!$119:$119</definedName>
    <definedName name="_xlnm.Print_Titles" localSheetId="4">'SO 201 - Most ev.č. BM-569'!$128:$128</definedName>
    <definedName name="_xlnm.Print_Titles" localSheetId="5">'SO 401.1 - Dočasná přelož...'!$117:$117</definedName>
    <definedName name="_xlnm.Print_Titles" localSheetId="6">'SO 401.2 - Definitivní př...'!$117:$117</definedName>
    <definedName name="_xlnm.Print_Titles" localSheetId="7">'SO 402.1 - Dočasná přelož...'!$121:$121</definedName>
    <definedName name="_xlnm.Print_Titles" localSheetId="8">'SO 402.2 - Definitivní př...'!$121:$121</definedName>
    <definedName name="_xlnm.Print_Titles" localSheetId="9">'SO 403 - Osvětlení mostu'!$125:$125</definedName>
    <definedName name="_xlnm.Print_Titles" localSheetId="10">'SO 404 - Osvětlení proviz...'!$124:$124</definedName>
  </definedNames>
  <calcPr calcId="181029" iterate="1" iterateCount="100" iterateDelta="0.001"/>
</workbook>
</file>

<file path=xl/sharedStrings.xml><?xml version="1.0" encoding="utf-8"?>
<sst xmlns="http://schemas.openxmlformats.org/spreadsheetml/2006/main" count="12082" uniqueCount="1759">
  <si>
    <t>Export Komplet</t>
  </si>
  <si>
    <t/>
  </si>
  <si>
    <t>2.0</t>
  </si>
  <si>
    <t>False</t>
  </si>
  <si>
    <t>{3f044625-9a56-4eab-824c-30a774f145b9}</t>
  </si>
  <si>
    <t>&gt;&gt;  skryté sloupce  &lt;&lt;</t>
  </si>
  <si>
    <t>0,01</t>
  </si>
  <si>
    <t>21</t>
  </si>
  <si>
    <t>15</t>
  </si>
  <si>
    <t>REKAPITULACE STAVBY</t>
  </si>
  <si>
    <t>v ---  níže se nacházejí doplnkové a pomocné údaje k sestavám  --- v</t>
  </si>
  <si>
    <t>0,001</t>
  </si>
  <si>
    <t>Kód:</t>
  </si>
  <si>
    <t>17171</t>
  </si>
  <si>
    <t>Stavba:</t>
  </si>
  <si>
    <t>Oprava mostu ev. č. BM-569 Bernáčkova přes Svratku - AKTUALIZACE 2019</t>
  </si>
  <si>
    <t>0,1</t>
  </si>
  <si>
    <t>KSO:</t>
  </si>
  <si>
    <t>CC-CZ:</t>
  </si>
  <si>
    <t>1</t>
  </si>
  <si>
    <t>Místo:</t>
  </si>
  <si>
    <t xml:space="preserve"> </t>
  </si>
  <si>
    <t>Datum:</t>
  </si>
  <si>
    <t>30. 5. 2018</t>
  </si>
  <si>
    <t>10</t>
  </si>
  <si>
    <t>100</t>
  </si>
  <si>
    <t>Zadavatel:</t>
  </si>
  <si>
    <t>IČ:</t>
  </si>
  <si>
    <t>60733098</t>
  </si>
  <si>
    <t>Brněnské komunikace, a.s.</t>
  </si>
  <si>
    <t>DIČ:</t>
  </si>
  <si>
    <t>Zhotovitel:</t>
  </si>
  <si>
    <t>Projektant:</t>
  </si>
  <si>
    <t>46974806</t>
  </si>
  <si>
    <t>Projekční kancelář PRIS spol. s r. 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</si>
  <si>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</si>
  <si>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</si>
  <si>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</si>
  <si>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</si>
  <si>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</si>
  <si>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</si>
  <si>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</si>
  <si>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</si>
  <si>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</si>
  <si>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</si>
  <si>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</si>
  <si>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</si>
  <si>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</si>
  <si>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</si>
  <si>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</si>
  <si>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</si>
  <si>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</si>
  <si>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</si>
  <si>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</si>
  <si>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</si>
  <si>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</si>
  <si>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</si>
  <si>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</si>
  <si>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</si>
  <si>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</si>
  <si>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</si>
  <si>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</si>
  <si>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</si>
  <si>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</si>
  <si>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</si>
  <si>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</si>
  <si>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</si>
  <si>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</si>
  <si>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</si>
  <si>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</si>
  <si>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</si>
  <si>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</si>
  <si>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</si>
  <si>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</si>
  <si>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</si>
  <si>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</si>
  <si>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</si>
  <si>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</si>
  <si>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</si>
  <si>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</si>
  <si>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</si>
  <si>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</si>
  <si>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</si>
  <si>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</si>
  <si>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000</t>
  </si>
  <si>
    <t>Nestavební náklady</t>
  </si>
  <si>
    <t>STA</t>
  </si>
  <si>
    <t>{3c67993f-727c-456d-90d2-6156e5c5f8eb}</t>
  </si>
  <si>
    <t>2</t>
  </si>
  <si>
    <t>SO 001</t>
  </si>
  <si>
    <t>Demolice mostu ev.č. BM-569</t>
  </si>
  <si>
    <t>{15efa9ee-390d-42c3-8022-3638d0472ab7}</t>
  </si>
  <si>
    <t>SO 182</t>
  </si>
  <si>
    <t>Dopravně inženýrská opatření</t>
  </si>
  <si>
    <t>{e7b8b4c5-8aa8-47a6-a7f2-9a77a579f824}</t>
  </si>
  <si>
    <t>SO 201</t>
  </si>
  <si>
    <t>Most ev.č. BM-569</t>
  </si>
  <si>
    <t>{ff58504a-6e84-4b66-bb5f-913d7f7052db}</t>
  </si>
  <si>
    <t>SO 401.1</t>
  </si>
  <si>
    <t>Dočasná přeložka kabelů VN</t>
  </si>
  <si>
    <t>{b1348103-52cd-415c-abf5-24c6fc46eb48}</t>
  </si>
  <si>
    <t>SO 401.2</t>
  </si>
  <si>
    <t>Definitivní přeložka kabelů VN</t>
  </si>
  <si>
    <t>{8e90290f-e03d-40fa-9836-998b17c6d5f4}</t>
  </si>
  <si>
    <t>SO 402.1</t>
  </si>
  <si>
    <t>Dočasná přeložka sdělovacího vedení Faster CZ</t>
  </si>
  <si>
    <t>{ad84b31d-b9b7-4c8b-9e1e-bf8fc137446f}</t>
  </si>
  <si>
    <t>SO 402.2</t>
  </si>
  <si>
    <t>Definitivní přeložka sdělovacího vedení Faster CZ</t>
  </si>
  <si>
    <t>{16fa87a4-7588-46c8-bf17-b3e1517255b0}</t>
  </si>
  <si>
    <t>SO 403</t>
  </si>
  <si>
    <t>Osvětlení mostu</t>
  </si>
  <si>
    <t>{1c933928-2c27-43ce-ae40-c2c3c121cdf4}</t>
  </si>
  <si>
    <t>SO 404</t>
  </si>
  <si>
    <t>Osvětlení provizorní lávky</t>
  </si>
  <si>
    <t>{aad58631-8c3e-4579-ba70-ef86dc408203}</t>
  </si>
  <si>
    <t>KRYCÍ LIST SOUPISU PRACÍ</t>
  </si>
  <si>
    <t>Objekt:</t>
  </si>
  <si>
    <t>000 - Nestavební náklady</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</si>
  <si>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</si>
  <si>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</si>
  <si>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</si>
  <si>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</si>
  <si>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</si>
  <si>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</si>
  <si>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</si>
  <si>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</si>
  <si>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</si>
  <si>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</si>
  <si>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</si>
  <si>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</si>
  <si>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</si>
  <si>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</si>
  <si>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</si>
  <si>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</si>
  <si>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</si>
  <si>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</si>
  <si>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</si>
  <si>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</si>
  <si>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</si>
  <si>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</si>
  <si>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</si>
  <si>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</si>
  <si>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</si>
  <si>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</si>
  <si>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</si>
  <si>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</si>
  <si>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</si>
  <si>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</si>
  <si>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</si>
  <si>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012002000</t>
  </si>
  <si>
    <t>Geodetické práce</t>
  </si>
  <si>
    <t>Soubor</t>
  </si>
  <si>
    <t>CS ÚRS 2014 01</t>
  </si>
  <si>
    <t>1024</t>
  </si>
  <si>
    <t>-1364725672</t>
  </si>
  <si>
    <t>PP</t>
  </si>
  <si>
    <t>Hlavní tituly průvodních činností a nákladů průzkumné geodetické a projektové práce geodetické práce</t>
  </si>
  <si>
    <t>P</t>
  </si>
  <si>
    <t>Poznámka k položce:
zahrnuje i:
- provedení vytyčení obvodu staveniště a pevných vytyčovacích bodů, geodetické měření tzv. kritických míst
- veškeré geodetické práce během stavby
- zaměření skutečného stavu provedení stavby
- geometrické plány stavby včetně geometrických plánů pro vložení věcných břemen
- zaměření skutečného průběhu inženýrských sítí a předání jejich správcům</t>
  </si>
  <si>
    <t>012103000</t>
  </si>
  <si>
    <t>Geodetické práce před výstavbou</t>
  </si>
  <si>
    <t>-1145400252</t>
  </si>
  <si>
    <t>Průzkumné, geodetické a projektové práce geodetické práce před výstavbou</t>
  </si>
  <si>
    <t>Poznámka k položce:
Zaměření a vytýčení stávajících inženýrských sítí v místě stavby z hlediska jejich ochrany při provádění stavby</t>
  </si>
  <si>
    <t>3</t>
  </si>
  <si>
    <t>013203000</t>
  </si>
  <si>
    <t>Dokumentace stavby</t>
  </si>
  <si>
    <t>-24706493</t>
  </si>
  <si>
    <t>Průzkumné, geodetické a projektové práce projektové práce dokumentace stavby (výkresová a textová) bez rozlišení</t>
  </si>
  <si>
    <t>Poznámka k položce:
fotodokumentace stavby - týdenní</t>
  </si>
  <si>
    <t>4</t>
  </si>
  <si>
    <t>013254000</t>
  </si>
  <si>
    <t>Dokumentace skutečného provedení stavby</t>
  </si>
  <si>
    <t>CS ÚRS 2013 01</t>
  </si>
  <si>
    <t>8192</t>
  </si>
  <si>
    <t>596171330</t>
  </si>
  <si>
    <t>Průzkumné, geodetické a projektové práce projektové práce dokumentace stavby (výkresová a textová) skutečného provedení stavby</t>
  </si>
  <si>
    <t>Poznámka k položce:
Náklady na vyhotovení dokumentace skutečného provedení stavby a její předání objednateli v požadované formě a požadovaném počtu, včetně nákladů na autorský dozor.</t>
  </si>
  <si>
    <t>VRN3</t>
  </si>
  <si>
    <t>Zařízení staveniště</t>
  </si>
  <si>
    <t>030001000</t>
  </si>
  <si>
    <t>-1348754222</t>
  </si>
  <si>
    <t>Základní rozdělení průvodních činností a nákladů zařízení staveniště</t>
  </si>
  <si>
    <t>Poznámka k položce:
Veškeré náklady spojené s vybudováním, provozem a odstraněním zařízení staveniště včetně nákladů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</si>
  <si>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6</t>
  </si>
  <si>
    <t>034503000</t>
  </si>
  <si>
    <t>Informační tabule na staveništi</t>
  </si>
  <si>
    <t>CS ÚRS 2018 01</t>
  </si>
  <si>
    <t>-764960375</t>
  </si>
  <si>
    <t>Poznámka k položce:
Zahrnuje zejména:
- informační tabule plastová umístěná u vstupu na staveniště - velkoplošný reklamní panel - název akce, investor a zhotovitel
- pamětní cedule bronzová umístěná na vhodném místě na objektu - stálá vysvětlující tabulka osazená v místě realizace díla. Pamětní deska musí být umístěna v místě přístupném široké veřejnosti. Obsah pamětní desky podléhá schválení ze strany objednatele.</t>
  </si>
  <si>
    <t>VRN4</t>
  </si>
  <si>
    <t>Inženýrská činnost</t>
  </si>
  <si>
    <t>7</t>
  </si>
  <si>
    <t>043002000</t>
  </si>
  <si>
    <t>Zkoušky a ostatní měření</t>
  </si>
  <si>
    <t>Prl.</t>
  </si>
  <si>
    <t>686392289</t>
  </si>
  <si>
    <t>Hlavní tituly průvodních činností a nákladů inženýrská činnost zkoušky a ostatní měření</t>
  </si>
  <si>
    <t>8</t>
  </si>
  <si>
    <t>049103000</t>
  </si>
  <si>
    <t>Náklady vzniklé v souvislosti s realizací stavby</t>
  </si>
  <si>
    <t>-1854277145</t>
  </si>
  <si>
    <t>Poznámka k položce:
zajištění povolení a poplatků vzniklých na základě HMG zhotovitele v souladu s POV (zvláštní užívání silnice, zajištění nájmů a plateb pozemků dočasných záborů a manipulačních ploch nad rámec smluvních vztahů zajištěných objednatelem, poplatky za využívání veřejného prostranství, škody na plodinách apod.), včetně regulace dopravy
Preliminář: 50.000,- Kč
Způsob placení položky 049103000 SO 000 Nestavební náklady: na základě potvrzených faktur TDI stavby a rozpočtovým oddělením střediska 1100, společnosti BKOM, a.s.</t>
  </si>
  <si>
    <t>VRN5</t>
  </si>
  <si>
    <t>Finanční náklady</t>
  </si>
  <si>
    <t>9</t>
  </si>
  <si>
    <t>050001000</t>
  </si>
  <si>
    <t>-1733242720</t>
  </si>
  <si>
    <t>Základní rozdělení průvodních činností a nákladů finanční náklady</t>
  </si>
  <si>
    <t>Poznámka k položce:
Náklady zhotovitele, které vznikají v souvislosti se zajištěním požadavků objednatele na:
- mostní list;
- plán kontrol a údržby mostu;
- první hlavní prohlídka mostu;
Preliminář: 30.000,- Kč
Způsob placení položky 050001000 SO 000 Nestavební náklady: na základě potvrzených faktur TDI stavby a rozpočtovým oddělením střediska 1100, společnosti BKOM, a.s.</t>
  </si>
  <si>
    <t>VRN7</t>
  </si>
  <si>
    <t>Provozní vlivy</t>
  </si>
  <si>
    <t>075002000</t>
  </si>
  <si>
    <t>Ochranná pásma</t>
  </si>
  <si>
    <t>Kč</t>
  </si>
  <si>
    <t>-294157902</t>
  </si>
  <si>
    <t>Hlavní tituly průvodních činností a nákladů provozní vlivy ochranná pásma</t>
  </si>
  <si>
    <t>Poznámka k položce:
Náklady na přezkoumání podkladů objednatele o stavu inženýrských sítí probíhajících staveništěm nebo dotčenými stavbou i mimo území staveniště včetně nákladů na případné kopané sondy pro ověření průběhu IS, kontrola vytýčení jejich skutečné trasy a provedení ochranných opatření pro zabezpečení stávajících inženýrských sítí.</t>
  </si>
  <si>
    <t>SO 001 - Demolice mostu ev.č. BM-569</t>
  </si>
  <si>
    <t>PSV - Práce a dodávky PSV</t>
  </si>
  <si>
    <t>HSV - Práce a dodávky HSV</t>
  </si>
  <si>
    <t xml:space="preserve">    1 - Zemní práce</t>
  </si>
  <si>
    <t xml:space="preserve">    4 - Vodorovné konstrukce</t>
  </si>
  <si>
    <t xml:space="preserve">    9 - Ostatní konstrukce a práce-bourání</t>
  </si>
  <si>
    <t xml:space="preserve">      711 - Izolace proti vodě, vlhkosti a plynům</t>
  </si>
  <si>
    <t xml:space="preserve">    997 - Přesun sutě</t>
  </si>
  <si>
    <t xml:space="preserve">    998 - Přesun hmot</t>
  </si>
  <si>
    <t>PSV</t>
  </si>
  <si>
    <t>Práce a dodávky PSV</t>
  </si>
  <si>
    <t>HSV</t>
  </si>
  <si>
    <t>Práce a dodávky HSV</t>
  </si>
  <si>
    <t>Zemní práce</t>
  </si>
  <si>
    <t>112101101</t>
  </si>
  <si>
    <t>Odstranění stromů listnatých průměru kmene do 300 mm</t>
  </si>
  <si>
    <t>kus</t>
  </si>
  <si>
    <t>1132509715</t>
  </si>
  <si>
    <t>Odstranění stromů s odřezáním kmene a s odvětvením listnatých, průměru kmene přes 100 do 300 mm</t>
  </si>
  <si>
    <t>Poznámka k položce:
ořešák průměru 0.15 m na pravém břehu, včetně odvozu nebo spálení
(příloha B2 - Koordinační situace)</t>
  </si>
  <si>
    <t>112201101</t>
  </si>
  <si>
    <t>Odstranění pařezů D do 300 mm</t>
  </si>
  <si>
    <t>290312871</t>
  </si>
  <si>
    <t>Odstranění pařezů  s jejich vykopáním, vytrháním nebo odstřelením, s přesekáním kořenů průměru přes 100 do 300 mm</t>
  </si>
  <si>
    <t>113106123</t>
  </si>
  <si>
    <t>Rozebrání dlažeb ze zámkových dlaždic komunikací pro pěší ručně</t>
  </si>
  <si>
    <t>m2</t>
  </si>
  <si>
    <t>-814037867</t>
  </si>
  <si>
    <t>Rozebrání dlažeb komunikací pro pěší s přemístěním hmot na skládku na vzdálenost do 3 m nebo s naložením na dopravní prostředek s ložem z kameniva nebo živice a s jakoukoliv výplní spár ručně ze zámkové dlažby</t>
  </si>
  <si>
    <t>Poznámka k položce:
chodník před mostem u reklamní tabule
(příloha B2 - Koordinační situace)</t>
  </si>
  <si>
    <t>113107122</t>
  </si>
  <si>
    <t>Odstranění podkladu z kameniva drceného tl 200 mm ručně</t>
  </si>
  <si>
    <t>1169574241</t>
  </si>
  <si>
    <t>Odstranění podkladů nebo krytů ručně s přemístěním hmot na skládku na vzdálenost do 3 m nebo s naložením na dopravní prostředek z kameniva hrubého drceného, o tl. vrstvy přes 100 do 200 mm</t>
  </si>
  <si>
    <t>Poznámka k položce:
podkl. vrstva chodníku před mostem u reklamní tabule v tl. cca 150 mm
(příloha B2 - Koordinační situace)</t>
  </si>
  <si>
    <t>113107164</t>
  </si>
  <si>
    <t>Odstranění podkladu z kameniva drceného tl 400 mm strojně pl přes 50 do 200 m2</t>
  </si>
  <si>
    <t>-1375547627</t>
  </si>
  <si>
    <t>Odstranění podkladů nebo krytů strojně plochy jednotlivě přes 50 m2 do 200 m2 s přemístěním hmot na skládku na vzdálenost do 20 m nebo s naložením na dopravní prostředek z kameniva hrubého drceného, o tl. vrstvy přes 300 do 400 mm</t>
  </si>
  <si>
    <t>Poznámka k položce:
podkl. vrstvy vozovky v předpolích mostu v tl. cca 0,35 m
(příloha B2 - Koordinační situace)</t>
  </si>
  <si>
    <t>VV</t>
  </si>
  <si>
    <t>"před mostem" 70,75</t>
  </si>
  <si>
    <t>"za mostem" 76,50</t>
  </si>
  <si>
    <t>"napojení cyklostezky" 27,75</t>
  </si>
  <si>
    <t>Součet</t>
  </si>
  <si>
    <t>113107170</t>
  </si>
  <si>
    <t>Odstranění podkladu z betonu prostého tl 100 mm strojně pl přes 50 do 200 m2</t>
  </si>
  <si>
    <t>-1462200277</t>
  </si>
  <si>
    <t>Odstranění podkladů nebo krytů strojně plochy jednotlivě přes 50 m2 do 200 m2 s přemístěním hmot na skládku na vzdálenost do 20 m nebo s naložením na dopravní prostředek z betonu prostého, o tl. vrstvy do 100 mm</t>
  </si>
  <si>
    <t>Poznámka k položce:
ochraná malta na mostě v tl. cca 0,015 m
(příloha SO 001 - Demolice mostu ev.č. BM-569)</t>
  </si>
  <si>
    <t>"na mostě" 45,33*5,0</t>
  </si>
  <si>
    <t>113107183</t>
  </si>
  <si>
    <t>Odstranění podkladu živičného tl 150 mm strojně pl přes 50 do 200 m2</t>
  </si>
  <si>
    <t>-626609063</t>
  </si>
  <si>
    <t>Odstranění podkladů nebo krytů strojně plochy jednotlivě přes 50 m2 do 200 m2 s přemístěním hmot na skládku na vzdálenost do 20 m nebo s naložením na dopravní prostředek živičných, o tl. vrstvy přes 100 do 150 mm</t>
  </si>
  <si>
    <t>Poznámka k položce:
podkl. vrstvy vozovky v předpolích mostu v tl. cca 0,15 m
(příloha B2 - Koordinační situace)</t>
  </si>
  <si>
    <t>113154124</t>
  </si>
  <si>
    <t>Frézování živičného krytu tl 100 mm pruh š 1 m pl do 500 m2 bez překážek v trase</t>
  </si>
  <si>
    <t>-1810679272</t>
  </si>
  <si>
    <t>Frézování živičného podkladu nebo krytu  s naložením na dopravní prostředek plochy do 500 m2 bez překážek v trase pruhu šířky přes 0,5 m do 1 m, tloušťky vrstvy 100 mm</t>
  </si>
  <si>
    <t>Poznámka k položce:
v tl. cca 100 mm
(příloha B2 - Koordinační situace)</t>
  </si>
  <si>
    <t>113154265</t>
  </si>
  <si>
    <t>Frézování živičného krytu tl 200 mm pruh š 2 m pl do 1000 m2 s překážkami v trase</t>
  </si>
  <si>
    <t>-1289137593</t>
  </si>
  <si>
    <t>Frézování živičného podkladu nebo krytu  s naložením na dopravní prostředek plochy přes 500 do 1 000 m2 s překážkami v trase pruhu šířky přes 1 m do 2 m, tloušťky vrstvy 200 mm</t>
  </si>
  <si>
    <t>Poznámka k položce:
v tl. cca 180 mm
(příloha SO 001 - Demolice mostu ev.č. BM-569)</t>
  </si>
  <si>
    <t>113202111</t>
  </si>
  <si>
    <t>Vytrhání obrub krajníků obrubníků stojatých</t>
  </si>
  <si>
    <t>m</t>
  </si>
  <si>
    <t>-1640422778</t>
  </si>
  <si>
    <t>Vytrhání obrub  s vybouráním lože, s přemístěním hmot na skládku na vzdálenost do 3 m nebo s naložením na dopravní prostředek z krajníků nebo obrubníků stojatých</t>
  </si>
  <si>
    <t>Poznámka k položce:
stávající obruby
(příloha B2 - Koordinační situace)</t>
  </si>
  <si>
    <t>"vlevo před mostem" 12,5</t>
  </si>
  <si>
    <t>"vpravo před mostem" 5,0</t>
  </si>
  <si>
    <t>"napojení cyklostezky" 9,0+15,0</t>
  </si>
  <si>
    <t>"chodník u reklamní tabule" 4,5+4,5</t>
  </si>
  <si>
    <t>"vlevo za mostem" 12,0</t>
  </si>
  <si>
    <t>"vpravo za mostem" 13,0</t>
  </si>
  <si>
    <t>"u odpočinkové plochy" 12,5</t>
  </si>
  <si>
    <t>11</t>
  </si>
  <si>
    <t>162701101</t>
  </si>
  <si>
    <t>Vodorovné přemístění do 6000 m výkopku/sypaniny z horniny tř. 1 až 4</t>
  </si>
  <si>
    <t>m3</t>
  </si>
  <si>
    <t>800905690</t>
  </si>
  <si>
    <t>Vodorovné přemístění výkopku nebo sypaniny po suchu  na obvyklém dopravním prostředku, bez naložení výkopku, avšak se složením bez rozhrnutí z horniny tř. 1 až 4 na vzdálenost přes 5 000 do 6 000 m</t>
  </si>
  <si>
    <t>Poznámka k položce:
odvoz na skládku</t>
  </si>
  <si>
    <t>"položka 113106123" 9,1*0,05</t>
  </si>
  <si>
    <t>"položka 113107122" 9,1*0,15</t>
  </si>
  <si>
    <t>"položka 113107164" 175,0*0,35</t>
  </si>
  <si>
    <t>"položka 113107170" 226,65*0,015</t>
  </si>
  <si>
    <t>"položka 113107183" 175,0*0,15</t>
  </si>
  <si>
    <t>"položka 113154124" 175,0*0,10</t>
  </si>
  <si>
    <t>"položka 113154265" 226,65*0,18</t>
  </si>
  <si>
    <t>Vodorovné konstrukce</t>
  </si>
  <si>
    <t>12</t>
  </si>
  <si>
    <t>421955114</t>
  </si>
  <si>
    <t>Pracovní podlaha z fošen na mostní skruži - zřízení</t>
  </si>
  <si>
    <t>875893263</t>
  </si>
  <si>
    <t>Bednění na mostní skruži  zřízení pracovní podlahy z fošen</t>
  </si>
  <si>
    <t>Poznámka k položce:
podvěšené lešení při demolici k zamezení padání materiálu do řeky
(příloha SO 001 - Demolice mostu ev.č. BM-569)</t>
  </si>
  <si>
    <t>"pole 1" 9,0*8,17</t>
  </si>
  <si>
    <t>"pole 2" 9,0*8,43</t>
  </si>
  <si>
    <t>"pole 3" 9,0*8,43</t>
  </si>
  <si>
    <t>"pole 4" 9,0*8,23</t>
  </si>
  <si>
    <t>13</t>
  </si>
  <si>
    <t>421955214</t>
  </si>
  <si>
    <t>Pracovní podlaha z fošen na mostní skruži - odstranění</t>
  </si>
  <si>
    <t>-995820786</t>
  </si>
  <si>
    <t>Bednění na mostní skruži  odstranění pracovní podlahy z fošen</t>
  </si>
  <si>
    <t>Ostatní konstrukce a práce-bourání</t>
  </si>
  <si>
    <t>14</t>
  </si>
  <si>
    <t>931942111</t>
  </si>
  <si>
    <t>Odstranění dilatačního zařízení š 60 mm</t>
  </si>
  <si>
    <t>-1299402261</t>
  </si>
  <si>
    <t>Odstranění dilatačního zařízení  šířky dilatace do 60 mm</t>
  </si>
  <si>
    <t>Poznámka k položce:
včetně odvozu</t>
  </si>
  <si>
    <t>6,9+6,9</t>
  </si>
  <si>
    <t>962051111b</t>
  </si>
  <si>
    <t>Bourání mostních zdí a pilířů z ŽB</t>
  </si>
  <si>
    <t>1375967096</t>
  </si>
  <si>
    <t>Bourání mostních konstrukcí zdiva a pilířů ze železového betonu</t>
  </si>
  <si>
    <t>Poznámka k položce:
přechodové desky (pokud byly provedeny) - čerpáno se souhlasem investora
(příloha SO 001 - Demolice mostu ev.č. BM-569)</t>
  </si>
  <si>
    <t>"opěra 1" 5,1*4,65*0,2</t>
  </si>
  <si>
    <t>"opěra 2" 5,1*4,65*0,2</t>
  </si>
  <si>
    <t>16</t>
  </si>
  <si>
    <t>962051111a</t>
  </si>
  <si>
    <t>-588324976</t>
  </si>
  <si>
    <t>Poznámka k položce:
demolice spodní stavby 0.5 m pod upravený terén, tloušťka dříků opěr, závěrných zídek a křídel odhadnuta.
Stávající pilíře v korytě řeky Svratky (včetně základů, případně pilot) budou ubourány pod úroveň dna toku! - nutnost těžké mechanizace (demoliční tank apod.)
(příloha SO 001 - Demolice mostu ev.č. BM-569)</t>
  </si>
  <si>
    <t>"opěra 1-dřík" 1,2*6,6*3,5</t>
  </si>
  <si>
    <t>"opěra 1-závěrná zídka" 0,4*6,6*0,7</t>
  </si>
  <si>
    <t>"opěra 1-křídlo 1L" 0,85*4,75*3,5</t>
  </si>
  <si>
    <t>"opěra 1-křídlo 1P" 0,85*4,75*3,5</t>
  </si>
  <si>
    <t>"podpěra 2 (včetně základu)" 0,58*6,6*5,85</t>
  </si>
  <si>
    <t>"podpěra 3 (včetně základu)" 0,58*6,6*6,1</t>
  </si>
  <si>
    <t>"podpěra 4 (včetně základu)" 0,58*6,6*5,7</t>
  </si>
  <si>
    <t>"opěra 5-dřík" 1,2*6,6*3,15</t>
  </si>
  <si>
    <t>"opěra 5-závěrná zídka" 0,4*6,6*0,7</t>
  </si>
  <si>
    <t>"opěra 5-křídlo 5L" 0,85*4,65*3,15</t>
  </si>
  <si>
    <t>"opěra 5-křídlo 5P" 0,85*4,65*3,15</t>
  </si>
  <si>
    <t>17</t>
  </si>
  <si>
    <t>962071711</t>
  </si>
  <si>
    <t>Bourání kovových, litinových nebo nýtovaných sloupů s patkou a hlavicí</t>
  </si>
  <si>
    <t>t</t>
  </si>
  <si>
    <t>893340569</t>
  </si>
  <si>
    <t>Vybourání kovových sloupů s patkou a hlavicí včetně snesení  bez podchycení nosné konstrukce a bez odvozu sloupů litinových nebo nýtovaných</t>
  </si>
  <si>
    <t>Poznámka k položce:
demontáž stávajících osvětlovacích stožárů IKEA s přesunem na místo určené vlastníkem lamp</t>
  </si>
  <si>
    <t>4*6,0*41,5</t>
  </si>
  <si>
    <t>18</t>
  </si>
  <si>
    <t>963041211</t>
  </si>
  <si>
    <t>Bourání mostní nosné konstrukce z betonu prostého</t>
  </si>
  <si>
    <t>-1521309085</t>
  </si>
  <si>
    <t>Bourání mostních konstrukcí nosných konstrukcí z prostého betonu</t>
  </si>
  <si>
    <t>Poznámka k položce:
vyrovnávací beton tl. 40 mm
(příloha SO 001 - Demolice mostu ev.č. BM-569)</t>
  </si>
  <si>
    <t>5,0*36,5*0,04</t>
  </si>
  <si>
    <t>19</t>
  </si>
  <si>
    <t>963051111</t>
  </si>
  <si>
    <t>Bourání mostní nosné konstrukce z ŽB</t>
  </si>
  <si>
    <t>1327766520</t>
  </si>
  <si>
    <t>Bourání mostních konstrukcí nosných konstrukcí ze železového betonu</t>
  </si>
  <si>
    <t>Poznámka k položce:
ŽB mostovka s římsami
(příloha SO 001 - Demolice mostu ev.č. BM-569)</t>
  </si>
  <si>
    <t>1,51*36,5</t>
  </si>
  <si>
    <t>20</t>
  </si>
  <si>
    <t>963071112</t>
  </si>
  <si>
    <t>Demontáž ocelových prvků mostů šroubovaných nebo svařovaných přes 100 kg</t>
  </si>
  <si>
    <t>kg</t>
  </si>
  <si>
    <t>-935859422</t>
  </si>
  <si>
    <t>Demontáž ocelových prvků mostních konstrukcí ztužidel, sedel pro centrické uložení mostnic, stoliček, diagonál, svislic, styčníkových plechů, chodníkových konzol, podlahových nosníků, kabelových žlabů a ostatních drobných prvků šroubovaných nebo svařovaných, hmotnosti přes 100 kg</t>
  </si>
  <si>
    <t>Poznámka k položce:
nosná konstrukce z válcovaných profilů I400 včetně konzol pro sítě a úložných plechů, vč. odvozu ke druhotnému zpracování</t>
  </si>
  <si>
    <t>8*36,5*92,4</t>
  </si>
  <si>
    <t>966005211</t>
  </si>
  <si>
    <t>Rozebrání a odstranění silničního zábradlí se sloupky osazenými do říms nebo krycích desek</t>
  </si>
  <si>
    <t>552129611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</si>
  <si>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</si>
  <si>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Poznámka k položce:
stávající mostní zábradlí, včetně odvozu na místo určené investorem stavby
(příloha SO 001 - Demolice mostu ev.č. BM-569)</t>
  </si>
  <si>
    <t>45,1+45,1</t>
  </si>
  <si>
    <t>22</t>
  </si>
  <si>
    <t>966006251</t>
  </si>
  <si>
    <t>Odstranění zábrany parkovací zabetonovaného sloupku v do 800 mm</t>
  </si>
  <si>
    <t>-1054624479</t>
  </si>
  <si>
    <t>Odstranění parkovací zábrany  s odklizením materiálu na vzdálenost do 20 m nebo s naložením na dopravní prostředek sloupku zabetonovaného</t>
  </si>
  <si>
    <t>Poznámka k položce:
stávající zábrany před mostem, včetně odvozu na místo určené investorem stavby, případně do sběru.
(příloha SO 001 - Demolice mostu ev.č. BM-569)</t>
  </si>
  <si>
    <t>23</t>
  </si>
  <si>
    <t>966077111</t>
  </si>
  <si>
    <t>Odstranění různých doplňkových ocelových konstrukcí hmotnosti do 20 kg</t>
  </si>
  <si>
    <t>-1494287312</t>
  </si>
  <si>
    <t>Odstranění různých konstrukcí na mostech doplňkových ocelových konstrukcí hmotnosti jednotlivě do 20 kg</t>
  </si>
  <si>
    <t>Poznámka k položce:
odstranění vodoměrné lati, včetně odvozu</t>
  </si>
  <si>
    <t>24</t>
  </si>
  <si>
    <t>966077141</t>
  </si>
  <si>
    <t>Odstranění různých doplňkových ocelových konstrukcí hmotnosti do 500 kg</t>
  </si>
  <si>
    <t>-2096505975</t>
  </si>
  <si>
    <t>Odstranění různých konstrukcí na mostech doplňkových ocelových konstrukcí hmotnosti jednotlivě přes 100 do 500 kg</t>
  </si>
  <si>
    <t>Poznámka k položce:
demontáž stávajících lamp, vč. odpojení od zdroje a odvozu na místo určené správcem
(příloha SO 001 - Demolice mostu ev.č. BM-569)</t>
  </si>
  <si>
    <t>25</t>
  </si>
  <si>
    <t>966077151</t>
  </si>
  <si>
    <t>Odstranění různých doplňkových ocelových konstrukcí hmotnosti do 1000 kg</t>
  </si>
  <si>
    <t>-1716873946</t>
  </si>
  <si>
    <t>Odstranění různých konstrukcí na mostech doplňkových ocelových konstrukcí hmotnosti jednotlivě přes 500 do 1000 kg</t>
  </si>
  <si>
    <t>Poznámka k položce:
demontáž ocelové chráničky VN pod pravou římsou, včetně odvozu na místo určené investorem stavby
(příloha SO 001 - Demolice mostu ev.č. BM-569)</t>
  </si>
  <si>
    <t>26</t>
  </si>
  <si>
    <t>976092321</t>
  </si>
  <si>
    <t>Vybourání odvodňovačů s odpadním potrubím rigolových</t>
  </si>
  <si>
    <t>5812966</t>
  </si>
  <si>
    <t>Vybourání drobných zařízení  odvodňovačů, na kamenných a betonových mostech, s prozatímním zakrytím otvorů po nich s odpadním potrubím rigolových</t>
  </si>
  <si>
    <t>Poznámka k položce:
včetně odvozu
(příloha SO 001 - Demolice mostu ev.č. BM-569)</t>
  </si>
  <si>
    <t>8+8</t>
  </si>
  <si>
    <t>711</t>
  </si>
  <si>
    <t>Izolace proti vodě, vlhkosti a plynům</t>
  </si>
  <si>
    <t>27</t>
  </si>
  <si>
    <t>711131811</t>
  </si>
  <si>
    <t>Odstranění izolace proti zemní vlhkosti vodorovné</t>
  </si>
  <si>
    <t>-129419833</t>
  </si>
  <si>
    <t>Odstranění izolace proti zemní vlhkosti  na ploše vodorovné V</t>
  </si>
  <si>
    <t>Poznámka k položce:
původní izolace tl. 10 mm, včetně odvozu</t>
  </si>
  <si>
    <t>"na NK" 5,4*36,5</t>
  </si>
  <si>
    <t>"na přechodových deskách (pokud byly provedeny)" 5,1*9,3</t>
  </si>
  <si>
    <t>997</t>
  </si>
  <si>
    <t>Přesun sutě</t>
  </si>
  <si>
    <t>28</t>
  </si>
  <si>
    <t>997006512</t>
  </si>
  <si>
    <t>Vodorovné doprava suti s naložením a složením na skládku do 1 km</t>
  </si>
  <si>
    <t>-2083344053</t>
  </si>
  <si>
    <t>Vodorovná doprava suti na skládku s naložením na dopravní prostředek a složením přes 100 m do 1 km</t>
  </si>
  <si>
    <t>"dle položky 931942111" 15,152</t>
  </si>
  <si>
    <t>"dle položky 962051111" 22,766+425,018</t>
  </si>
  <si>
    <t>"dle položky 963041211" 16,06</t>
  </si>
  <si>
    <t>"dle položky 963051111" 132,276</t>
  </si>
  <si>
    <t>29</t>
  </si>
  <si>
    <t>997006519</t>
  </si>
  <si>
    <t>Příplatek k vodorovnému přemístění suti na skládku ZKD 1 km přes 1 km</t>
  </si>
  <si>
    <t>557407281</t>
  </si>
  <si>
    <t>Vodorovná doprava suti na skládku s naložením na dopravní prostředek a složením Příplatek k ceně za každý další i započatý 1 km</t>
  </si>
  <si>
    <t>"dle položky 931942111" 5*15,152</t>
  </si>
  <si>
    <t>"dle položky 962051111" 5*(22,766+425,018)</t>
  </si>
  <si>
    <t>"dle položky 963041211" 5*16,06</t>
  </si>
  <si>
    <t>"dle položky 963051111" 5*132,276</t>
  </si>
  <si>
    <t>30</t>
  </si>
  <si>
    <t>997013801</t>
  </si>
  <si>
    <t>Poplatek za uložení na skládce (skládkovné) stavebního odpadu betonového kód odpadu 170 101</t>
  </si>
  <si>
    <t>-1329735250</t>
  </si>
  <si>
    <t>Poplatek za uložení stavebního odpadu na skládce (skládkovné) z prostého betonu zatříděného do Katalogu odpadů pod kódem 170 101</t>
  </si>
  <si>
    <t>"dle položky 113106123" 2,366</t>
  </si>
  <si>
    <t>"dle položky 113107170" 41,93</t>
  </si>
  <si>
    <t>"dle položky 113202111" 18,04</t>
  </si>
  <si>
    <t>31</t>
  </si>
  <si>
    <t>997013802</t>
  </si>
  <si>
    <t>Poplatek za uložení na skládce (skládkovné) stavebního odpadu železobetonového kód odpadu 170 101</t>
  </si>
  <si>
    <t>-1127032897</t>
  </si>
  <si>
    <t>Poplatek za uložení stavebního odpadu na skládce (skládkovné) z armovaného betonu zatříděného do Katalogu odpadů pod kódem 170 101</t>
  </si>
  <si>
    <t>"dle položky 962051111" (22,766+425,018)</t>
  </si>
  <si>
    <t>32</t>
  </si>
  <si>
    <t>997013814</t>
  </si>
  <si>
    <t>Poplatek za uložení na skládce (skládkovné) stavebního odpadu izolací kód odpadu 170 604</t>
  </si>
  <si>
    <t>-1441558231</t>
  </si>
  <si>
    <t>Poplatek za uložení stavebního odpadu na skládce (skládkovné) z izolačních materiálů zatříděného do Katalogu odpadů pod kódem 170 604</t>
  </si>
  <si>
    <t>"dle položky 711131811" 0,978</t>
  </si>
  <si>
    <t>33</t>
  </si>
  <si>
    <t>997221845</t>
  </si>
  <si>
    <t>Poplatek za uložení na skládce (skládkovné) odpadu asfaltového bez dehtu kód odpadu 170 302</t>
  </si>
  <si>
    <t>-2039605959</t>
  </si>
  <si>
    <t>Poplatek za uložení stavebního odpadu na skládce (skládkovné) asfaltového bez obsahu dehtu zatříděného do Katalogu odpadů pod kódem 170 302</t>
  </si>
  <si>
    <t>"dle položky 113107183" 55,3</t>
  </si>
  <si>
    <t>"dle položky 113154124" 44,8</t>
  </si>
  <si>
    <t>"dle položky 113154265" 116,045</t>
  </si>
  <si>
    <t>34</t>
  </si>
  <si>
    <t>997221855</t>
  </si>
  <si>
    <t>Poplatek za uložení na skládce (skládkovné) zeminy a kameniva kód odpadu 170 504</t>
  </si>
  <si>
    <t>425277746</t>
  </si>
  <si>
    <t>Poplatek za uložení stavebního odpadu na skládce (skládkovné) zeminy a kameniva zatříděného do Katalogu odpadů pod kódem 170 504</t>
  </si>
  <si>
    <t>"dle položky 113107122" 2,139</t>
  </si>
  <si>
    <t>"dle položky 113107164" 98,0</t>
  </si>
  <si>
    <t>998</t>
  </si>
  <si>
    <t>Přesun hmot</t>
  </si>
  <si>
    <t>35</t>
  </si>
  <si>
    <t>998212111</t>
  </si>
  <si>
    <t>Přesun hmot pro mosty zděné, monolitické betonové nebo ocelové v do 20 m</t>
  </si>
  <si>
    <t>-1304976477</t>
  </si>
  <si>
    <t>Přesun hmot pro mosty zděné, betonové monolitické, spřažené ocelobetonové nebo kovové  vodorovná dopravní vzdálenost do 100 m výška mostu do 20 m</t>
  </si>
  <si>
    <t>SO 182 - Dopravně inženýrská opatření</t>
  </si>
  <si>
    <t>913121111</t>
  </si>
  <si>
    <t>Montáž a demontáž dočasné dopravní značky kompletní základní</t>
  </si>
  <si>
    <t>-101186322</t>
  </si>
  <si>
    <t>Montáž a demontáž dočasných dopravních značek  kompletních značek vč. podstavce a sloupku základních</t>
  </si>
  <si>
    <t>Poznámka k položce:
přechodné dopravní značení</t>
  </si>
  <si>
    <t>"B30" 3 "(příloha SO 182: Situace-provizorní stav)"</t>
  </si>
  <si>
    <t>"C14a" 2 "(příloha SO 182: Situace-provizorní stav)"</t>
  </si>
  <si>
    <t>"B1" 2 "(příloha SO 182: Situace-provizorní stav+Situace-montáž OK)"</t>
  </si>
  <si>
    <t>"B30" 1 "(příloha SO 182: Situace-provizorní stav+Situace-montáž OK)"</t>
  </si>
  <si>
    <t>1056060072</t>
  </si>
  <si>
    <t>Poznámka k položce:
přesun stávajícího dopravního značení</t>
  </si>
  <si>
    <t>"C7a" 2 "(příloha SO 182: Situace-provizorní stav+Situace-montáž OK+Situace-nový stav)"</t>
  </si>
  <si>
    <t>"C7b" 2 "(příloha SO 182: Situace-provizorní stav+Situace-montáž OK+Situace-nový stav)"</t>
  </si>
  <si>
    <t>913121211</t>
  </si>
  <si>
    <t>Příplatek k dočasné dopravní značce kompletní základní za první a ZKD den použití</t>
  </si>
  <si>
    <t>552988340</t>
  </si>
  <si>
    <t>Montáž a demontáž dočasných dopravních značek  Příplatek za první a každý další den použití dočasných dopravních značek k ceně 12-1111</t>
  </si>
  <si>
    <t>"B1 - 4 týdny pronájem" 4*7*2</t>
  </si>
  <si>
    <t>"B30 - 3x27+1x4 týdny pronájem" 27*7*3+4*7*1</t>
  </si>
  <si>
    <t>"C14a - 27 týdnů pronájem" 27*7*2</t>
  </si>
  <si>
    <t>913211112</t>
  </si>
  <si>
    <t>Montáž a demontáž dočasné dopravní zábrany reflexní šířky 2,5 m</t>
  </si>
  <si>
    <t>1209533751</t>
  </si>
  <si>
    <t>Montáž a demontáž dočasných dopravních zábran reflexních, šířky 2,5 m</t>
  </si>
  <si>
    <t>8 "(příloha SO 182: Situace-provizorní stav)"</t>
  </si>
  <si>
    <t>913211212</t>
  </si>
  <si>
    <t>Příplatek k dočasné dopravní zábraně reflexní 2,5 m za první a ZKD den použití</t>
  </si>
  <si>
    <t>1315887284</t>
  </si>
  <si>
    <t>Montáž a demontáž dočasných dopravních zábran Příplatek za první a každý další den použití dočasných dopravních zábran k ceně 21-1112</t>
  </si>
  <si>
    <t>"27 týdnů pronájem" 27*7*8</t>
  </si>
  <si>
    <t>914111111</t>
  </si>
  <si>
    <t>Montáž svislé dopravní značky do velikosti 1 m2 objímkami na sloupek nebo konzolu</t>
  </si>
  <si>
    <t>-168327878</t>
  </si>
  <si>
    <t>Montáž svislé dopravní značky základní  velikosti do 1 m2 objímkami na sloupky nebo konzoly</t>
  </si>
  <si>
    <t>Poznámka k položce:
zpětné osazení stávajícího dopravního značení</t>
  </si>
  <si>
    <t>"B11" 1 "(příloha SO 182: Situace-nový stav)"</t>
  </si>
  <si>
    <t>"E13" 1 "(příloha SO 182: Situace-nový stav)"</t>
  </si>
  <si>
    <t>914511111</t>
  </si>
  <si>
    <t>Montáž sloupku dopravních značek délky do 3,5 m s betonovým základem</t>
  </si>
  <si>
    <t>-1335124971</t>
  </si>
  <si>
    <t>Montáž sloupku dopravních značek  délky do 3,5 m do betonového základu</t>
  </si>
  <si>
    <t>Poznámka k položce:
zpětné osazení stávajícího dopravního značení do betonové patky</t>
  </si>
  <si>
    <t>"B11+E13" 1 "(příloha SO 182: Situace-nový stav)"</t>
  </si>
  <si>
    <t>"C7a" 1 "(příloha SO 182: Situace-nový stav)"</t>
  </si>
  <si>
    <t>"C7b" 1 "(příloha SO 182: Situace-nový stav)"</t>
  </si>
  <si>
    <t>966006132</t>
  </si>
  <si>
    <t>Odstranění značek dopravních nebo orientačních se sloupky s betonovými patkami</t>
  </si>
  <si>
    <t>-697432891</t>
  </si>
  <si>
    <t>Odstranění dopravních nebo orientačních značek se sloupkem  s uložením hmot na vzdálenost do 20 m nebo s naložením na dopravní prostředek, se zásypem jam a jeho zhutněním s betonovou patkou</t>
  </si>
  <si>
    <t>Poznámka k položce:
odstranění stávajícího dopravního značení, včetně přesunu na dočasnou skládku,
dopravní značky B13+E5 včetně odvozu na místo určené investorem stavby</t>
  </si>
  <si>
    <t>"B11" 1 "(příloha SO 182: Situace-provizorní stav)"</t>
  </si>
  <si>
    <t>"B13" 1 "(příloha SO 182: Situace-provizorní stav)"</t>
  </si>
  <si>
    <t>"E5" 1 "(příloha SO 182: Situace-provizorní stav)"</t>
  </si>
  <si>
    <t>"E13" 1 "(příloha SO 182: Situace-provizorní stav)"</t>
  </si>
  <si>
    <t>032403000</t>
  </si>
  <si>
    <t>Provizorní komunikace</t>
  </si>
  <si>
    <t>-2085314318</t>
  </si>
  <si>
    <t>Zařízení staveniště vybavení staveniště provizorní komunikace</t>
  </si>
  <si>
    <t>Poznámka k položce:
Zřízení provizorní lávky pro pěší. Délka lávky cca. 52.0 m, průchozí prostor šířky min. 2,0 m, výška nade dnem Svratky cca 6,6 m, předpokládaná doba instalace 27 týdnů. Včetně případných terénních úprav, založení (betonové silniční panely na polštáři ze štěrkodrti), krajních a vnitřních podpěr (vnitřní v korytě řeky), zábradlí a úprav nutných pro napojení na zpevněné plochy.
Cena za komplet - zřízení, údržba, odstranění.
(příloha SO 182: Provizorní lávka)</t>
  </si>
  <si>
    <t>52,0*2,0</t>
  </si>
  <si>
    <t>SO 201 - Most ev.č. BM-569</t>
  </si>
  <si>
    <t xml:space="preserve">    2 - Zakládání</t>
  </si>
  <si>
    <t xml:space="preserve">    3 - Svislé a kompletní konstrukce</t>
  </si>
  <si>
    <t xml:space="preserve">      43 - Vodorovné konstrukce - schodiště</t>
  </si>
  <si>
    <t xml:space="preserve">    5 - Komunikace</t>
  </si>
  <si>
    <t xml:space="preserve">    6 - Úpravy povrchů, podlahy a osazování výplní</t>
  </si>
  <si>
    <t>113152111</t>
  </si>
  <si>
    <t>Odstranění podkladů zpevněných ploch z kameniva těženého</t>
  </si>
  <si>
    <t>1344724904</t>
  </si>
  <si>
    <t>Odstranění podkladů zpevněných ploch  s přemístěním na skládku na vzdálenost do 20 m nebo s naložením na dopravní prostředek z kameniva těženého</t>
  </si>
  <si>
    <t>Poznámka k položce:
odstranění oblázků tl. 200 mm při zkrácení odpočinkové plochy vpravo za mostem s uložením na meziskládku
(příloha SO 201 - Půdorys)</t>
  </si>
  <si>
    <t>3,0*8,0*0,2</t>
  </si>
  <si>
    <t>115101201</t>
  </si>
  <si>
    <t>Čerpání vody na dopravní výšku do 10 m průměrný přítok do 500 l/min</t>
  </si>
  <si>
    <t>hod</t>
  </si>
  <si>
    <t>71930084</t>
  </si>
  <si>
    <t>Čerpání vody na dopravní výšku do 10 m s uvažovaným průměrným přítokem do 500 l/min</t>
  </si>
  <si>
    <t>Poznámka k položce:
čerpání vody pro provedení betonových prahů a zpevnění na břehu řeky pod lávkou</t>
  </si>
  <si>
    <t>121101102</t>
  </si>
  <si>
    <t>Sejmutí ornice s přemístěním na vzdálenost do 100 m</t>
  </si>
  <si>
    <t>1547143590</t>
  </si>
  <si>
    <t>Sejmutí ornice nebo lesní půdy  s vodorovným přemístěním na hromady v místě upotřebení nebo na dočasné či trvalé skládky se složením, na vzdálenost přes 50 do 100 m</t>
  </si>
  <si>
    <t>Poznámka k položce:
v tl. 300 mm s uložením na meziskládku
(příloha SO 201 - Půdorys)</t>
  </si>
  <si>
    <t>"u opěry 1 vlevo" 0,3*5,0*15,0</t>
  </si>
  <si>
    <t>"u opěry 1 vpravo" 0,3*5,0*9,6</t>
  </si>
  <si>
    <t>"u opěry 2 vlevo" 0,3*4,0*9,0</t>
  </si>
  <si>
    <t>"u opěry 2 vpravo" 0,3*4,0*8,0</t>
  </si>
  <si>
    <t>122101401</t>
  </si>
  <si>
    <t>Vykopávky v zemníku na suchu v hornině tř. 1 a 2 objem do 100 m3</t>
  </si>
  <si>
    <t>-2044533261</t>
  </si>
  <si>
    <t>Vykopávky v zemnících na suchu  s přehozením výkopku na vzdálenost do 3 m nebo s naložením na dopravní prostředek v horninách tř. 1 a 2 do 100 m3</t>
  </si>
  <si>
    <t>Poznámka k položce:
výkop z meziskládky pro zpětné zásypy a ohumusování</t>
  </si>
  <si>
    <t>"dle položky 174101101" 54,798</t>
  </si>
  <si>
    <t>"dle položky 181301103" 286,25*0,2</t>
  </si>
  <si>
    <t>127101401</t>
  </si>
  <si>
    <t>Hloubení rýh pod vodou objem do 1000 m3 v hornině tř. 1 a 2</t>
  </si>
  <si>
    <t>-405758588</t>
  </si>
  <si>
    <t>Hloubení rýh pod vodou  v hloubce do 5 m pod projektem stanovenou pracovní hladinou vody, pro nábřežní zdi, patky, záhozy, prahy, podélné a příčné zpevnění atd. pod obrysem výkopu množství do 1 000 m3 horniny tř. 1 a 2</t>
  </si>
  <si>
    <t>Poznámka k položce:
pro ukončující betonové prahy zpevnění v patě svahu (koryta)
(přílohy SO 201 - Přehledné výkresy)</t>
  </si>
  <si>
    <t>"u opěry 1" 0,6*0,8*8,6</t>
  </si>
  <si>
    <t>"u opěry 2" 0,6*0,8*8,6</t>
  </si>
  <si>
    <t>129103201</t>
  </si>
  <si>
    <t>Čištění otevřených koryt vodotečí š dna přes 5 m hl do 5 m v hornině tř. 1 a 2</t>
  </si>
  <si>
    <t>-219212901</t>
  </si>
  <si>
    <t>Čištění otevřených koryt vodotečí  s přehozením rozpojeného nánosu do 3 m nebo s naložením na dopravní prostředek při šířce původního dna přes 5 m a hloubce koryta do 5 m v horninách tř. 1 a 2</t>
  </si>
  <si>
    <t>Poznámka k položce:
odstranění naplavenin v korytě řeky
(přílohy SO 201 - Přehledné výkresy)</t>
  </si>
  <si>
    <t>29,5*20*0,4</t>
  </si>
  <si>
    <t>131101101</t>
  </si>
  <si>
    <t>Hloubení jam nezapažených v hornině tř. 1 a 2 objemu do 100 m3</t>
  </si>
  <si>
    <t>-146054850</t>
  </si>
  <si>
    <t>Hloubení nezapažených jam a zářezů s urovnáním dna do předepsaného profilu a spádu v horninách tř. 1 a 2 do 100 m3</t>
  </si>
  <si>
    <t>Poznámka k položce:
výkopy pro demolici spodní stavby a provedení nových opěr a opěrných zdí - s uložením na meziskládku</t>
  </si>
  <si>
    <t>"pro zpětné zásypy-položka 174101101" 54,798</t>
  </si>
  <si>
    <t>131101102</t>
  </si>
  <si>
    <t>Hloubení jam nezapažených v hornině tř. 1 a 2 objemu do 1000 m3</t>
  </si>
  <si>
    <t>498277742</t>
  </si>
  <si>
    <t>Hloubení nezapažených jam a zářezů s urovnáním dna do předepsaného profilu a spádu v horninách tř. 1 a 2 přes 100 do 1 000 m3</t>
  </si>
  <si>
    <t>Poznámka k položce:
výkopy pro demolici spodní stavby a provedení nových opěr a opěrných zdí - pro odvoz na skládku
(přílohy SO 201 - Přehledné výkresy)</t>
  </si>
  <si>
    <t>"celý výkop pro opěru 1" 30,4*12,0</t>
  </si>
  <si>
    <t>"mínus dřík st. opěry 1" -1,2*6,6*0,5</t>
  </si>
  <si>
    <t>"mínus st. křídlo 1L" -0,85*4,75*1,75</t>
  </si>
  <si>
    <t>"mínus st. křídlo 1P" -0,85*4,75*1,75</t>
  </si>
  <si>
    <t>"celý výkop pro opěru 5" 20,1*12,0</t>
  </si>
  <si>
    <t>"mínus dřík st. opěry 5" -1,2*6,6*0,75</t>
  </si>
  <si>
    <t>"mínus st. křídlo 5L" -0,85*4,65*1,6</t>
  </si>
  <si>
    <t>"mínus st. křídlo 5P" -0,85*4,65*1,6</t>
  </si>
  <si>
    <t>"mínus zpětné zásypy-položka 174101101" -54,798</t>
  </si>
  <si>
    <t>153112121</t>
  </si>
  <si>
    <t>Zaberanění ocelových štětovnic na dl do 4 m ve standardních podmínkách z terénu</t>
  </si>
  <si>
    <t>850977747</t>
  </si>
  <si>
    <t>Zřízení beraněných stěn z ocelových štětovnic  z terénu zaberanění štětovnic ve standardních podmínkách, délky do 4 m</t>
  </si>
  <si>
    <t>Poznámka k položce:
včetně štětovnic
(příloha SO 201 - Výkopový plán)</t>
  </si>
  <si>
    <t>6,5*3,0</t>
  </si>
  <si>
    <t>153113111</t>
  </si>
  <si>
    <t>Vytažení ocelových štětovnic dl do 12 m zaberaněných do hl 4 m z terénu ve standardnich podmínkách</t>
  </si>
  <si>
    <t>-319751442</t>
  </si>
  <si>
    <t>Vytažení stěn z ocelových štětovnic zaberaněných  z terénu délky do 12 m ve standardních podmínkách, zaberaněných na hloubku do 4 m</t>
  </si>
  <si>
    <t>Poznámka k položce:
(příloha SO 201 - Výkopový plán)</t>
  </si>
  <si>
    <t>153191121</t>
  </si>
  <si>
    <t>Zřízení těsnění hradicích stěn ze zhutněné sypaniny</t>
  </si>
  <si>
    <t>-354938598</t>
  </si>
  <si>
    <t>Těsnění hradicích stěn nepropustnou hrázkou  ze zhutněné sypaniny při stěně nebo nepropustnou výplní ze zhutněné sypaniny mezi stěnami zřízení</t>
  </si>
  <si>
    <t>Poznámka k položce:
hrázky pro usměrnění vody pro provedení zpevnění břehů koryta</t>
  </si>
  <si>
    <t>"levý břeh" 1,5*13,0*1,5</t>
  </si>
  <si>
    <t>"pravý břeh" 1,5*13,0*1,5</t>
  </si>
  <si>
    <t>M</t>
  </si>
  <si>
    <t>583312000</t>
  </si>
  <si>
    <t>vhodná zemina - zásypový materiál</t>
  </si>
  <si>
    <t>-1676760964</t>
  </si>
  <si>
    <t>kamenivo přírodní těžené pro stavební účely  PTK  (drobné, hrubé, štěrkopísky) kamenivo mimo normu zásypový materiál</t>
  </si>
  <si>
    <t>153191131</t>
  </si>
  <si>
    <t>Odstranění těsnění hradicích stěn ze zhutněné sypaniny</t>
  </si>
  <si>
    <t>-1515009595</t>
  </si>
  <si>
    <t>Těsnění hradicích stěn nepropustnou hrázkou  ze zhutněné sypaniny při stěně nebo nepropustnou výplní ze zhutněné sypaniny mezi stěnami odstranění</t>
  </si>
  <si>
    <t>1325021086</t>
  </si>
  <si>
    <t>"položka 127101401" 8,256</t>
  </si>
  <si>
    <t>"položka 129103201" 236,0</t>
  </si>
  <si>
    <t>"položka 131101102" 514,522</t>
  </si>
  <si>
    <t>"položka 153191131" 58,5</t>
  </si>
  <si>
    <t>"položka 226213315" 82,2*0,9*0,9/4</t>
  </si>
  <si>
    <t>171201211</t>
  </si>
  <si>
    <t>Poplatek za uložení stavebního odpadu - zeminy a kameniva na skládce</t>
  </si>
  <si>
    <t>-1938453519</t>
  </si>
  <si>
    <t>"dle položky 162701101" 833,924*1,8</t>
  </si>
  <si>
    <t>174101101</t>
  </si>
  <si>
    <t>Zásyp jam, šachet rýh nebo kolem objektů sypaninou se zhutněním</t>
  </si>
  <si>
    <t>-2030566149</t>
  </si>
  <si>
    <t>Zásyp sypaninou z jakékoliv horniny  s uložením výkopku ve vrstvách se zhutněním jam, šachet, rýh nebo kolem objektů v těchto vykopávkách</t>
  </si>
  <si>
    <t>Poznámka k položce:
zásypy v líci opěr a opěrných zdí stávající zeminou, včetně dovozu z meziskládky
(přílohy SO 201 - Přehledné výkresy)</t>
  </si>
  <si>
    <t>"dřík opěry 1 v líci" 1,4*7,1</t>
  </si>
  <si>
    <t>"líc opěrné zdi 1L" 3,95*1,95</t>
  </si>
  <si>
    <t>"líc opěrné zdi 1P" 2,3*4,45</t>
  </si>
  <si>
    <t>"dřík opěry 2 v líci" 1,45*7,1</t>
  </si>
  <si>
    <t>"boky dříku opěry 2" 2*6,65*1,25</t>
  </si>
  <si>
    <t>181111112</t>
  </si>
  <si>
    <t>Plošná úprava terénu do 500 m2 zemina tř 1 až 4 nerovnosti do 100 mm ve svahu do 1:2</t>
  </si>
  <si>
    <t>1399124671</t>
  </si>
  <si>
    <t>Plošná úprava terénu v zemině tř. 1 až 4 s urovnáním povrchu bez doplnění ornice souvislé plochy do 500 m2 při nerovnostech terénu přes 50 do 100 mm na svahu přes 1:5 do 1:2</t>
  </si>
  <si>
    <t>Poznámka k položce:
strovnání terénu v místě budoucího ohumusování a zatravnění
(příloha SO 201 - Půdorys)</t>
  </si>
  <si>
    <t>"u opěry 1 vlevo" 5,5*21,0</t>
  </si>
  <si>
    <t>"u opěry 1 vpravo" 6,0*11,0+3,5*2,5</t>
  </si>
  <si>
    <t>"u opěry 2 vlevo" 3,2*19,0</t>
  </si>
  <si>
    <t>"u opěry 2 vprav" 3,2*11,0</t>
  </si>
  <si>
    <t>181301105</t>
  </si>
  <si>
    <t>Rozprostření ornice tl vrstvy do 300 mm pl do 500 m2 v rovině nebo ve svahu do 1:5</t>
  </si>
  <si>
    <t>1993535719</t>
  </si>
  <si>
    <t>Rozprostření a urovnání ornice v rovině nebo ve svahu sklonu do 1:5 při souvislé ploše do 500 m2, tl. vrstvy přes 250 do 300 mm</t>
  </si>
  <si>
    <t>Poznámka k položce:
v tl. 300 mm
(příloha SO 201 - Půdorys)</t>
  </si>
  <si>
    <t>"u opěry 1 vlevo" 5,0*15,0</t>
  </si>
  <si>
    <t>"u opěry 1 vpravo" 5,0*9,6</t>
  </si>
  <si>
    <t>"u opěry 2 vlevo" 4,0*9,0</t>
  </si>
  <si>
    <t>"u opěry 2 vpravo" 4,0*8,0</t>
  </si>
  <si>
    <t>183405211</t>
  </si>
  <si>
    <t>Výsev trávníku hydroosevem na ornici</t>
  </si>
  <si>
    <t>2021376582</t>
  </si>
  <si>
    <t>Výsev trávníku hydroosevem  na ornici</t>
  </si>
  <si>
    <t>Poznámka k položce:
osetí travním semenem a ošetřování dotčených ploch (roční údržba - 6x pokos, zálivka, odplevelování)
(příloha SO 201 - Půdorys)</t>
  </si>
  <si>
    <t>Zakládání</t>
  </si>
  <si>
    <t>212341111</t>
  </si>
  <si>
    <t>Obetonování drenážních trub mezerovitým betonem</t>
  </si>
  <si>
    <t>1574347031</t>
  </si>
  <si>
    <t>Poznámka k položce:
rubová drenáž
(příloha SO 201 - Tvar a výztuž spodní stavby)</t>
  </si>
  <si>
    <t>"opěra 1" 5,35*0,05</t>
  </si>
  <si>
    <t>"opěra 2" 5,35*0,05</t>
  </si>
  <si>
    <t>212792312</t>
  </si>
  <si>
    <t>Odvodnění mostní opěry - drenážní plastové potrubí HDPE DN 160</t>
  </si>
  <si>
    <t>-1513444859</t>
  </si>
  <si>
    <t>Odvodnění mostní opěry z plastových trub drenážní potrubí HDPE DN 160</t>
  </si>
  <si>
    <t>Poznámka k položce:
rubová drenáž včetně vyústění
(příloha SO 201 - Tvar a výztuž spodní stavby)</t>
  </si>
  <si>
    <t>"opěra 1" 5,35+2</t>
  </si>
  <si>
    <t>"opěra 2" 5,35+2</t>
  </si>
  <si>
    <t>212972113</t>
  </si>
  <si>
    <t>Opláštění drenážních trub filtrační textilií DN 160</t>
  </si>
  <si>
    <t>831981424</t>
  </si>
  <si>
    <t>"opěra 1" 5,35</t>
  </si>
  <si>
    <t>226213315</t>
  </si>
  <si>
    <t>Vrty velkoprofilové svislé zapažené D do 1050 mm hl do 20 m hor. V</t>
  </si>
  <si>
    <t>254466108</t>
  </si>
  <si>
    <t>Velkoprofilové vrty náběrovým vrtáním svislé zapažené  ocelovými pažnicemi průměru přes 850 do 1050 mm, v hl od 0 do 20 m v hornině tř. V</t>
  </si>
  <si>
    <t>Poznámka k položce:
vč. hluchého vrtání s použitím ocelových pažnic s předvrtáním a s přetlakem vody
(příloha SO 201 - Výkopový plán)</t>
  </si>
  <si>
    <t>"opěra 1" 3*(12,0+2,85)</t>
  </si>
  <si>
    <t>"opěra 2" 3*(12,0+1,65)</t>
  </si>
  <si>
    <t>227211115</t>
  </si>
  <si>
    <t>Odpažení velkoprofilových vrtů průměru do 1050 mm</t>
  </si>
  <si>
    <t>-411364104</t>
  </si>
  <si>
    <t>Odpažení velkoprofilových vrtů průměru  přes 650 do 1050 mm</t>
  </si>
  <si>
    <t>231212213</t>
  </si>
  <si>
    <t>Zřízení pilot svislých zapažených D do 1250 mm hl do 20 m s vytažením pažnic z betonu železového</t>
  </si>
  <si>
    <t>-1930746768</t>
  </si>
  <si>
    <t>Zřízení výplně pilot zapažených s vytažením pažnic z vrtu  svislých z betonu železového, v hl od 0 do 20 m, při průměru piloty přes 650 do 1250 mm</t>
  </si>
  <si>
    <t>Poznámka k položce:
beton C 30/37 XA1, včetně technologické přebetonávky a odbourání hlav, vykázáno bez přebetonávky hlav pilot
(příloha SO 201 - Tvar a výztuž pilot)</t>
  </si>
  <si>
    <t>"opěra 1" 3*12,0</t>
  </si>
  <si>
    <t>"opěra 2" 3*12,0</t>
  </si>
  <si>
    <t>589333290</t>
  </si>
  <si>
    <t>směs pro beton třída C30/37 XF1 frakce do 16 mm</t>
  </si>
  <si>
    <t>1359978756</t>
  </si>
  <si>
    <t>směsi pro beton prostý a železový třída C 30/37 betony stupeň vlivu prostředí - XF1, XD1, XD2, XD3, XA1, XA2, XA3 kamenivo do 16 mm</t>
  </si>
  <si>
    <t>Poznámka k položce:
(příloha SO 201 - Tvar a výztuž pilot)</t>
  </si>
  <si>
    <t>"opěra 1" 3*12,0*3,1416*0,9*0,9/4</t>
  </si>
  <si>
    <t>231611114</t>
  </si>
  <si>
    <t>Výztuž pilot betonovaných do země ocel z betonářské oceli 10 505</t>
  </si>
  <si>
    <t>-1068298310</t>
  </si>
  <si>
    <t>Výztuž pilot betonovaných do země  z oceli 10 505 (R)</t>
  </si>
  <si>
    <t>Poznámka k položce:
včetně vypracování dokumentace
(příloha SO 201 - Tvar a výztuž pilot)</t>
  </si>
  <si>
    <t>2,623</t>
  </si>
  <si>
    <t>274321117</t>
  </si>
  <si>
    <t>Základové pasy, prahy, věnce a ostruhy ze ŽB C 25/30</t>
  </si>
  <si>
    <t>-781438734</t>
  </si>
  <si>
    <t>Základové konstrukce z betonu železového pásy, prahy, věnce a ostruhy ve výkopu nebo na hlavách pilot C 25/30</t>
  </si>
  <si>
    <t>Poznámka k položce:
základy opěr a opěrných zdí, beton C 25/30
(příloha SO 201 - Tvar a výztuž spodní stavby)</t>
  </si>
  <si>
    <t>"opěra 1" 1,75*7,1*0,8</t>
  </si>
  <si>
    <t>"opěra 2" 1,75*7,1*0,8</t>
  </si>
  <si>
    <t>"opěrná zeď 1L" 1,6*2,65*0,45</t>
  </si>
  <si>
    <t>"opěrná zeď 1P" 1,6*4,5*0,45</t>
  </si>
  <si>
    <t>274354111</t>
  </si>
  <si>
    <t>Bednění základových pasů - zřízení</t>
  </si>
  <si>
    <t>1699545028</t>
  </si>
  <si>
    <t>Bednění základových konstrukcí pasů, prahů, věnců a ostruh zřízení</t>
  </si>
  <si>
    <t>Poznámka k položce:
(příloha SO 201 - Tvar a výztuž spodní stavby)</t>
  </si>
  <si>
    <t>"opěra 1" 0,8*2*(1,75+7,1)</t>
  </si>
  <si>
    <t>"opěra 2" 0,8*2*(1,75+7,1)</t>
  </si>
  <si>
    <t>"opěrná zeď 1L" 0,45*2*(1,6+2,65)</t>
  </si>
  <si>
    <t>"opěrná zeď 1P" 0,45*2*(1,6+4,5)</t>
  </si>
  <si>
    <t>274354211</t>
  </si>
  <si>
    <t>Bednění základových pasů - odstranění</t>
  </si>
  <si>
    <t>1014004185</t>
  </si>
  <si>
    <t>Bednění základových konstrukcí pasů, prahů, věnců a ostruh odstranění bednění</t>
  </si>
  <si>
    <t>274361116</t>
  </si>
  <si>
    <t>Výztuž základových pasů, prahů, věnců a ostruh z betonářské oceli 10 505</t>
  </si>
  <si>
    <t>-1302238570</t>
  </si>
  <si>
    <t>Výztuž základových konstrukcí pasů, prahů, věnců a ostruh z betonářské oceli 10 505 (R) nebo BSt 500</t>
  </si>
  <si>
    <t>Poznámka k položce:
včetně vypracování dokumentace
parametrická spotřeba 120 kg/m3</t>
  </si>
  <si>
    <t>"dle položky 274321117"25,028*0,12</t>
  </si>
  <si>
    <t>Svislé a kompletní konstrukce</t>
  </si>
  <si>
    <t>31110002</t>
  </si>
  <si>
    <t>matice hrubá šestihranná se závitem 4D 021601 lisovaná M 36</t>
  </si>
  <si>
    <t>100 kus</t>
  </si>
  <si>
    <t>1155524575</t>
  </si>
  <si>
    <t>Matice přesné matice přesné šestihranné, DIN 934, pevnost 8, pozinkované M 36   DIN 934 - 5</t>
  </si>
  <si>
    <t>Poznámka k položce:
výroba, doprava a montáž
(příloha SO 201 - Výkaz materiálu OK a nátěrové plochy)</t>
  </si>
  <si>
    <t>327323128</t>
  </si>
  <si>
    <t>Opěrné zdi a valy ze ŽB tř. C 30/37</t>
  </si>
  <si>
    <t>368147761</t>
  </si>
  <si>
    <t>Opěrné zdi a valy z betonu železového  bez zvláštních nároků na vliv prostředí tř. C 30/37</t>
  </si>
  <si>
    <t>Poznámka k položce:
dříky opěrných zídek u opěry 1, beton C 30/37, včetně pracovních a dilatačních spar
(příloha SO 201 - Tvar a výztuž spodní stavby)</t>
  </si>
  <si>
    <t>"opěrná zeď 1L" 0,44*2,685*2,0</t>
  </si>
  <si>
    <t>"opěrná zeď 1P" 0,44*4,050*2,0</t>
  </si>
  <si>
    <t>327351211</t>
  </si>
  <si>
    <t>Bednění opěrných zdí a valů svislých i skloněných zřízení</t>
  </si>
  <si>
    <t>1648694650</t>
  </si>
  <si>
    <t>Bednění opěrných zdí a valů  svislých i skloněných, výšky do 20 m zřízení</t>
  </si>
  <si>
    <t>"opěrná zeď 1L" 2,0*2*(0,44+2,685)</t>
  </si>
  <si>
    <t>"opěrná zeď 1P" 2,0*2*(0,44+4,050)</t>
  </si>
  <si>
    <t>327351221</t>
  </si>
  <si>
    <t>Bednění opěrných zdí a valů svislých i skloněných odstranění</t>
  </si>
  <si>
    <t>-910350960</t>
  </si>
  <si>
    <t>Bednění opěrných zdí a valů  svislých i skloněných, výšky do 20 m odstranění</t>
  </si>
  <si>
    <t>36</t>
  </si>
  <si>
    <t>327361016</t>
  </si>
  <si>
    <t>Výztuž opěrných zdí a valů D nad 12 mm z betonářské oceli 10 505</t>
  </si>
  <si>
    <t>-1553758761</t>
  </si>
  <si>
    <t>Výztuž opěrných zdí a valů  průměru přes 12 mm, z oceli 10 505 (R) nebo BSt 500</t>
  </si>
  <si>
    <t>Poznámka k položce:
včetně vypracování dokumentace
parametrická spotřeba 130 kg/m3</t>
  </si>
  <si>
    <t>"dle položky 327323128" 5,927*0,13</t>
  </si>
  <si>
    <t>37</t>
  </si>
  <si>
    <t>327501111</t>
  </si>
  <si>
    <t>Výplň za opěrami a protimrazové klíny z kameniva drceného nebo těženého</t>
  </si>
  <si>
    <t>997064513</t>
  </si>
  <si>
    <t>Výplň za opěrami a protimrazové klíny z kameniva  drceného nebo těženého se zhutněním</t>
  </si>
  <si>
    <t>Poznámka k položce:
ochranný zásyp za rubem opěr
(příloha SO 201 - Tvar a výztuž spodní stavby)</t>
  </si>
  <si>
    <t>"opěra 1" 0,5*2,25*5,35</t>
  </si>
  <si>
    <t>"opěra 1" 0,5*1,25*5,35</t>
  </si>
  <si>
    <t>38</t>
  </si>
  <si>
    <t>334323118</t>
  </si>
  <si>
    <t>Mostní opěry a úložné prahy ze ŽB C 30/37</t>
  </si>
  <si>
    <t>1819687293</t>
  </si>
  <si>
    <t>Mostní opěry a úložné prahy z betonu železového C 30/37</t>
  </si>
  <si>
    <t>Poznámka k položce:
beton C 30/37, včetně pracovních a dilatačních spar
(příloha SO 201 - Tvar a výztuž spodní stavby)</t>
  </si>
  <si>
    <t>"opěra 1" 1,75*7,1*1,65</t>
  </si>
  <si>
    <t>"opěra 2" 1,75*7,1*0,65</t>
  </si>
  <si>
    <t>"křídlo 2L" 0,44*0,75*1,1</t>
  </si>
  <si>
    <t>"křídlo 2P" 0,44*0,75*1,1</t>
  </si>
  <si>
    <t>39</t>
  </si>
  <si>
    <t>334351112</t>
  </si>
  <si>
    <t>Bednění systémové mostních opěr a úložných prahů z překližek pro ŽB - zřízení</t>
  </si>
  <si>
    <t>223150879</t>
  </si>
  <si>
    <t>Bednění mostních opěr a úložných prahů ze systémového bednění  zřízení z překližek, pro železobeton</t>
  </si>
  <si>
    <t>"opěra 1" 1,65*2*(1,75+7,1)</t>
  </si>
  <si>
    <t>"opěra 2" 0,65*2*(1,75+7,1)</t>
  </si>
  <si>
    <t>40</t>
  </si>
  <si>
    <t>334351211</t>
  </si>
  <si>
    <t>Bednění systémové mostních opěr a úložných prahů z překližek - odstranění</t>
  </si>
  <si>
    <t>115998131</t>
  </si>
  <si>
    <t>Bednění mostních opěr a úložných prahů ze systémového bednění  odstranění z překližek</t>
  </si>
  <si>
    <t>41</t>
  </si>
  <si>
    <t>334361216</t>
  </si>
  <si>
    <t>Výztuž dříků opěr z betonářské oceli 10 505</t>
  </si>
  <si>
    <t>1150061554</t>
  </si>
  <si>
    <t>Výztuž betonářská mostních konstrukcí  opěr, úložných prahů, křídel, závěrných zídek, bloků ložisek, pilířů a sloupů z oceli 10 505 (R) nebo BSt 500 dříků opěr</t>
  </si>
  <si>
    <t>"dle položky 334323118" 29,303*0,12</t>
  </si>
  <si>
    <t>42</t>
  </si>
  <si>
    <t>388995212</t>
  </si>
  <si>
    <t>Chránička kabelů z trub HDPE v římse DN 110</t>
  </si>
  <si>
    <t>617968665</t>
  </si>
  <si>
    <t>Chránička kabelů v římse z trub HDPE  přes DN 80 do DN 110</t>
  </si>
  <si>
    <t>Poznámka k položce:
rezervní chráničky
(přílohy SO 201 - Přehledné výkresy)</t>
  </si>
  <si>
    <t>2*55,25</t>
  </si>
  <si>
    <t>43</t>
  </si>
  <si>
    <t>388995213</t>
  </si>
  <si>
    <t>Chránička kabelů z trub HDPE v římse DN 140</t>
  </si>
  <si>
    <t>-1586295594</t>
  </si>
  <si>
    <t>Chránička kabelů v římse z trub HDPE  přes DN 110 do DN 140</t>
  </si>
  <si>
    <t>Poznámka k položce:
půlená chránička pro kabel společnosti Faster CZ
(přílohy SO 201 - Přehledné výkresy)</t>
  </si>
  <si>
    <t>44</t>
  </si>
  <si>
    <t>388995215</t>
  </si>
  <si>
    <t>Chránička kabelů z trub HDPE v římse DN 200</t>
  </si>
  <si>
    <t>99224689</t>
  </si>
  <si>
    <t>Chránička kabelů v římse z trub HDPE  přes DN 160 do DN 200</t>
  </si>
  <si>
    <t>Poznámka k položce:
chránička pro vedení VN společnosti E.ON
(přílohy SO 201 - Přehledné výkresy)</t>
  </si>
  <si>
    <t>45</t>
  </si>
  <si>
    <t>389381118</t>
  </si>
  <si>
    <t>Doplňková betonáž a bednění malého rozsahu uzavírací nebo petlicové spáry dílců z betonu C 25/30</t>
  </si>
  <si>
    <t>-2124750343</t>
  </si>
  <si>
    <t>Doplňková betonáž malého rozsahu včetně bednění  uzavírací nebo petlicové spáry dílců rámové konstrukce, z betonu C 25/30</t>
  </si>
  <si>
    <t>Poznámka k položce:
tlaková betonáž vnitřních prostor pat oblouku (koncová část trámu a oblouku), včetně rezervy 10%
(příloha SO 201 - Detaily OK)</t>
  </si>
  <si>
    <t>"vnitřní prostory pat oblouku" 4*1,422*0,3*1,1</t>
  </si>
  <si>
    <t>"vnitřní prostory zárodků trámů" 4*2,001*0,3*1,1</t>
  </si>
  <si>
    <t>46</t>
  </si>
  <si>
    <t>421321128</t>
  </si>
  <si>
    <t>Mostní nosné konstrukce deskové ze ŽB C 30/37</t>
  </si>
  <si>
    <t>-551922528</t>
  </si>
  <si>
    <t>Mostní železobetonové nosné konstrukce deskové nebo klenbové, trámové, ostatní  deskové, z betonu C 30/37</t>
  </si>
  <si>
    <t>Poznámka k položce:
spřažená deska, beton C 30/37, včetně technologických spar
(přílohy SO 201 - Přehledné výkresy)</t>
  </si>
  <si>
    <t>"tloušťka desky 0.2 m" 5,41*0,2*45,0</t>
  </si>
  <si>
    <t>"v místě náběhů" 2*5,41*0,28*3,0</t>
  </si>
  <si>
    <t>"koncové příčníky" 2*7,1*0,7*1,75</t>
  </si>
  <si>
    <t>47</t>
  </si>
  <si>
    <t>421361236</t>
  </si>
  <si>
    <t>Výztuž ŽB spřahující desky z betonářské oceli 10 505</t>
  </si>
  <si>
    <t>-707372671</t>
  </si>
  <si>
    <t>Výztuž deskových konstrukcí  z betonářské oceli 10 505 (R) nebo BSt 500 spřahující desky</t>
  </si>
  <si>
    <t>Poznámka k položce:
včetně vypracování dokumentace
parametrická spotřeba 260 kg/m3</t>
  </si>
  <si>
    <t>"dle položky 421321128" 75,174*0,26</t>
  </si>
  <si>
    <t>48</t>
  </si>
  <si>
    <t>42194.R01</t>
  </si>
  <si>
    <t>Mostní nosné deskové konstrukce z kovu</t>
  </si>
  <si>
    <t>-634042659</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</si>
  <si>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</si>
  <si>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Poznámka k položce:
(CS OTSKP-SPK 2017)
Ocelová konstrukce S355J2+N - nosná konstrukce lávky, výroba, doprava a montáž, včetně vypracování dokumentace
(příloha SO 201 - Výkaz materiálu OK a nátěrové plochy)</t>
  </si>
  <si>
    <t>49</t>
  </si>
  <si>
    <t>42194.R02</t>
  </si>
  <si>
    <t>-1174947409</t>
  </si>
  <si>
    <t>Poznámka k položce:
(CS OTSKP-SPK 2017)
Ocelová konstrukce S460N - závěsy nosné konstrukce lávky, systémové prvky, dodávané včetně rektifikačních prvků a koncovek pro čepové přípoje, výroba, doprava a montáž, včetně vypracování dokumentace
(příloha SO 201 - Výkaz materiálu OK a nátěrové plochy)</t>
  </si>
  <si>
    <t>50</t>
  </si>
  <si>
    <t>42194.R03</t>
  </si>
  <si>
    <t>665839837</t>
  </si>
  <si>
    <t>Poznámka k položce:
(CS OTSKP-SPK 2017)
Spřahovací trny S235J2G3+C450 - spřahovací trny nosné konstrukce lávky, výroba, doprava a montáž, včetně vypracování dokumentace
(příloha SO 201 - Výkaz materiálu OK a nátěrové plochy)</t>
  </si>
  <si>
    <t>51</t>
  </si>
  <si>
    <t>42194.R04</t>
  </si>
  <si>
    <t>1029675485</t>
  </si>
  <si>
    <t>Poznámka k položce:
(CS OTSKP-SPK 2017)
Ocelová konstrukce S235JR a S235JRH - nenosná konstrukce lávky, výroba, doprava a montáž, včetně vypracování dokumentace
(příloha SO 201 - Výkaz materiálu OK a nátěrové plochy)</t>
  </si>
  <si>
    <t>52</t>
  </si>
  <si>
    <t>421941111</t>
  </si>
  <si>
    <t>Zřízení podlahy z plechu na mostnicích, chodnících nebo revizních lávkách</t>
  </si>
  <si>
    <t>-1184702493</t>
  </si>
  <si>
    <t>Zřízení podlahy z plechu bez podpěrné konstrukce  na železničních mostech s otevřenou mostovkou na mostnicích, chodnících nebo revizních lávkách</t>
  </si>
  <si>
    <t>Poznámka k položce:
roznášecí plechy pod montážními podpěrami oblouku na stávající nosné konstrukci, dodávka, montáž, včetně dostatečného zavětrování stávajících nosníků a jejich zajištění proti překlopení</t>
  </si>
  <si>
    <t>2*6,0*4,0</t>
  </si>
  <si>
    <t>53</t>
  </si>
  <si>
    <t>421941521</t>
  </si>
  <si>
    <t>Demontáž podlahových plechů bez výztuh na mostech</t>
  </si>
  <si>
    <t>462593541</t>
  </si>
  <si>
    <t>Demontáž podlahových plechů bez výztuh</t>
  </si>
  <si>
    <t>Poznámka k položce:
roznášecí plechy pod montážními podpěrami oblouku na stávající nosné konstrukci, včetně odstranění zavětrování stávajících nosníků</t>
  </si>
  <si>
    <t>54</t>
  </si>
  <si>
    <t>423176513</t>
  </si>
  <si>
    <t>Montáž atypické OK š do 2,4 m, v do 3,0 m most o 1 poli rozpětí přes 30 m</t>
  </si>
  <si>
    <t>-763493509</t>
  </si>
  <si>
    <t>Montáž atypické nebo speciální ocelové konstrukce šířky do 2,4 m, výšky do 3 m mostu o jednom poli, rozpětí pole přes 30 m</t>
  </si>
  <si>
    <t>Poznámka k položce:
montáž ocelové konstrukce pomocí výkonného kolového jeřábu, včetně osazení a zavaření montážních dílů
(příloha SO 201 - Výkaz materiálu OK a nátěrové plochy)</t>
  </si>
  <si>
    <t>59,371+1,291+0,313+5,072</t>
  </si>
  <si>
    <t>55</t>
  </si>
  <si>
    <t>423354101</t>
  </si>
  <si>
    <t>Bednění stěny příčníku trámu - zřízení</t>
  </si>
  <si>
    <t>-2128142600</t>
  </si>
  <si>
    <t>Bednění trámové a komorové konstrukce  stěn příčníku trámu zřízení</t>
  </si>
  <si>
    <t>"opěra 1" 0,75*(7,1+2*1,75+2*0,5)</t>
  </si>
  <si>
    <t>"opěra 2" 0,75*(7,1+2*1,75+2*0,5)</t>
  </si>
  <si>
    <t>56</t>
  </si>
  <si>
    <t>423354201</t>
  </si>
  <si>
    <t>Bednění stěny příčníku trámu - odstranění</t>
  </si>
  <si>
    <t>-161812269</t>
  </si>
  <si>
    <t>Bednění trámové a komorové konstrukce  stěn příčníku trámu odstranění</t>
  </si>
  <si>
    <t>57</t>
  </si>
  <si>
    <t>423357112</t>
  </si>
  <si>
    <t>Bednění podhledu mezi nosníky spřažené ocelobetonové konstrukce - zřízení</t>
  </si>
  <si>
    <t>-479434931</t>
  </si>
  <si>
    <t>Bednění spřažené ocelobetonové konstrukce  zřízení podhledu mezi nosníky</t>
  </si>
  <si>
    <t>Poznámka k položce:
bednění spřažené desky
(přílohy SO 201 - Přehledné výkresy)</t>
  </si>
  <si>
    <t>5,45*51,0</t>
  </si>
  <si>
    <t>58</t>
  </si>
  <si>
    <t>423357212</t>
  </si>
  <si>
    <t>Bednění inventární mezi nosníky spřažené ocelobetonové konstrukce - odstranění</t>
  </si>
  <si>
    <t>382384308</t>
  </si>
  <si>
    <t>Bednění spřažené ocelobetonové konstrukce  odstranění podhledu mezi nosníky</t>
  </si>
  <si>
    <t>59</t>
  </si>
  <si>
    <t>451315125</t>
  </si>
  <si>
    <t>Podkladní nebo výplňová vrstva z betonu C 16/20 tl do 150 mm</t>
  </si>
  <si>
    <t>1279250977</t>
  </si>
  <si>
    <t>Podkladní a výplňové vrstvy z betonu prostého  tloušťky do 150 mm, z betonu C 16/20</t>
  </si>
  <si>
    <t>Poznámka k položce:
podkladní beton pod základy opěrných zdí
(příloha SO 201 - Tvar a výztuž spodní stavby)</t>
  </si>
  <si>
    <t>"opěrná zeď 1L" 1,9*2,8</t>
  </si>
  <si>
    <t>"opěrná zeď 1P" 1,9*4,65</t>
  </si>
  <si>
    <t>60</t>
  </si>
  <si>
    <t>-261964206</t>
  </si>
  <si>
    <t>Poznámka k položce:
pilotážní šablony
(příloha SO 201 - Výkopový plán)</t>
  </si>
  <si>
    <t>2*(1,95*6,45-3*0,95*0,95)</t>
  </si>
  <si>
    <t>61</t>
  </si>
  <si>
    <t>451315135</t>
  </si>
  <si>
    <t>Podkladní nebo výplňová vrstva z betonu C 16/20 tl do 200 mm</t>
  </si>
  <si>
    <t>-1431613118</t>
  </si>
  <si>
    <t>Podkladní a výplňové vrstvy z betonu prostého  tloušťky do 200 mm, z betonu C 16/20</t>
  </si>
  <si>
    <t>Poznámka k položce:
podkladní beton pod základy opěr
(příloha SO 201 - Tvar a výztuž spodní stavby)</t>
  </si>
  <si>
    <t>"opěra 1" 2,15*7,5</t>
  </si>
  <si>
    <t>"opěra 2" 2,15*7,5</t>
  </si>
  <si>
    <t>62</t>
  </si>
  <si>
    <t>451351111</t>
  </si>
  <si>
    <t>Bednění podkladní vrtací šablony základu z hranolů a prken hloubky do 300 mm - zřízení</t>
  </si>
  <si>
    <t>-176703399</t>
  </si>
  <si>
    <t>Bednění podkladní vrtací šablony základu z hranolů a prken  hloubky do 300 mm zřízení</t>
  </si>
  <si>
    <t>Poznámka k položce:
bednění pilotážních šablon
(příloha SO 201 - Výkopový plán)</t>
  </si>
  <si>
    <t>0,2*2*(2*1,95+2*6,45+12*0,95)</t>
  </si>
  <si>
    <t>63</t>
  </si>
  <si>
    <t>451351211</t>
  </si>
  <si>
    <t>Bednění podkladní vrtací šablony základu z hranolů a prken hloubky do 300 mm - odstranění</t>
  </si>
  <si>
    <t>-1300263343</t>
  </si>
  <si>
    <t>Bednění podkladní vrtací šablony základu z hranolů a prken  hloubky do 300 mm odstranění</t>
  </si>
  <si>
    <t>64</t>
  </si>
  <si>
    <t>451475111</t>
  </si>
  <si>
    <t>Podkladní vrstva plastbetonová samonivelační první vrstva tl 10 mm</t>
  </si>
  <si>
    <t>268620421</t>
  </si>
  <si>
    <t>Podkladní vrstva plastbetonová  samonivelační, tloušťky do 10 mm první vrstva</t>
  </si>
  <si>
    <t>Poznámka k položce:
podlití kotevních desek nosné konstrukce lávky na opěrách
(příloha SO 201 - Detaily OK)</t>
  </si>
  <si>
    <t>4*(1,3*0,88)</t>
  </si>
  <si>
    <t>65</t>
  </si>
  <si>
    <t>451475112</t>
  </si>
  <si>
    <t>Podkladní vrstva plastbetonová samonivelační každá další vrstva tl 10 mm</t>
  </si>
  <si>
    <t>1964982960</t>
  </si>
  <si>
    <t>Podkladní vrstva plastbetonová  samonivelační, tloušťky do 10 mm každá další vrstva</t>
  </si>
  <si>
    <t>4*(1,3*0,88)*4</t>
  </si>
  <si>
    <t>66</t>
  </si>
  <si>
    <t>451475121</t>
  </si>
  <si>
    <t>-1502930422</t>
  </si>
  <si>
    <t>Poznámka k položce:
plastbeton pro osazení odvodňovačů mostovky
(příloha SO 201 - Detaily OK)</t>
  </si>
  <si>
    <t>8*0,26*0,26</t>
  </si>
  <si>
    <t>67</t>
  </si>
  <si>
    <t>458501111</t>
  </si>
  <si>
    <t>Výplňové klíny za opěrou z kameniva těženého hutněného po vrstvách</t>
  </si>
  <si>
    <t>-815501662</t>
  </si>
  <si>
    <t>Výplňové klíny za opěrou z kameniva hutněného po vrstvách  těženého</t>
  </si>
  <si>
    <t>Poznámka k položce:
zásyp za opěrami z vhodfného materiálu DLE ČSN 73 6244, včetně materiálu
(příloha SO 201 - Tvar a výztuž spodní stavby)</t>
  </si>
  <si>
    <t>"opěra 1 pod fólií" 0,55*5,35</t>
  </si>
  <si>
    <t>"opěra 1 nad fólií" 3,35*5,35</t>
  </si>
  <si>
    <t>"opěra 2 pod fólií" 0,55*5,35</t>
  </si>
  <si>
    <t>"opěra 2 nad fólií" 1,16*5,35</t>
  </si>
  <si>
    <t>68</t>
  </si>
  <si>
    <t>461310212</t>
  </si>
  <si>
    <t>Patka z betonu se zvýšenými nároky na prostředí C 25/30</t>
  </si>
  <si>
    <t>-362898206</t>
  </si>
  <si>
    <t>Patka z betonu prostého do rýhy nebo do bednění  s provedením dilatačních spár v osové vzdálenosti 2 m a jejich zalitím živičnou zálivkou z betonu se zvýšenými nároky na prostředí tř. C 25/30</t>
  </si>
  <si>
    <t>Poznámka k položce:
ukončující betonové prahy zpevnění v patě svahu (koryta)
(přílohy SO 201 - Přehledné výkresy)</t>
  </si>
  <si>
    <t>69</t>
  </si>
  <si>
    <t>463211152</t>
  </si>
  <si>
    <t>Rovnanina objemu přes 3 m3 z lomového kamene tříděného hmotnosti do 200 kg s urovnáním líce</t>
  </si>
  <si>
    <t>-1753225365</t>
  </si>
  <si>
    <t>Rovnanina z lomového kamene neupraveného pro podélné i příčné objekty objemu přes 3 m3 z kamene tříděného, s urovnáním líce a vyklínováním spár úlomky kamene hmotnost jednotlivých kamenů přes 80 do 200 kg</t>
  </si>
  <si>
    <t>Poznámka k položce:
na bermách, na návodní straně podpěr provizoria - stabilizace z kamenné rovnaniny se zapuštěnou patou + zajištění střední podpěry v řece z lomového kamene o hmotnosti 80-200 kg, včetně odstranění po demontáži provizoria</t>
  </si>
  <si>
    <t>"u opěry 2" 5,0*1,5*1,0</t>
  </si>
  <si>
    <t>"u podpěry 3" 22,0*1,0*1,0</t>
  </si>
  <si>
    <t>"u opěry 4" 5,0*1,5*1,0</t>
  </si>
  <si>
    <t>70</t>
  </si>
  <si>
    <t>464571121</t>
  </si>
  <si>
    <t>Pohoz z kameniva těženého hrubého zrno od 16 až 63 do 32 až 63 mm z terénu</t>
  </si>
  <si>
    <t>68428821</t>
  </si>
  <si>
    <t>Pohoz dna nebo svahů jakékoliv tloušťky  z kameniva těženého hrubého, z terénu, frakce do 63 mm</t>
  </si>
  <si>
    <t>Poznámka k položce:
zpětné rozprostření a urovnání oblázků po provedení obrub odpočinkové plochy vpravo za mostem s přesunem z meziskládky, předpoklad rozprostření po celé ploše odpočívadla
(příloha SO 201 - Půdorys)</t>
  </si>
  <si>
    <t>"dle položky 113152111" 3,0*8,0*0,2</t>
  </si>
  <si>
    <t>71</t>
  </si>
  <si>
    <t>465513257</t>
  </si>
  <si>
    <t>Dlažba svahu u opěr z upraveného lomového žulového kamene tl 250 mm do lože C 25/30 pl přes 10 m2</t>
  </si>
  <si>
    <t>9494729</t>
  </si>
  <si>
    <t>Dlažba svahu u mostních opěr z upraveného lomového žulového kamene  s vyspárováním maltou MC 25, šíře spáry 15 mm do betonového lože C 25/30 tloušťky 250 mm, plochy přes 10 m2</t>
  </si>
  <si>
    <t>Poznámka k položce:
dlažba tl. 0.20 m do betonu C16/20 tl. 150 mm, včetně kamene a betonu a provedení skluzů u opěr
(příloha SO 201 - Půdorys)</t>
  </si>
  <si>
    <t>"u opěry 1" 8,6*8,7+7,6*3,1+0,5*2,85</t>
  </si>
  <si>
    <t>"u opěry 2" 8,6*5,75+7,6*5,3+0,5*2,0</t>
  </si>
  <si>
    <t>"za křídlem 2L" 2,0</t>
  </si>
  <si>
    <t>"za křídlem 2P" 1,75</t>
  </si>
  <si>
    <t>Vodorovné konstrukce - schodiště</t>
  </si>
  <si>
    <t>72</t>
  </si>
  <si>
    <t>430321313</t>
  </si>
  <si>
    <t>Schodišťová konstrukce a rampa ze ŽB tř. C 16/20</t>
  </si>
  <si>
    <t>1606780761</t>
  </si>
  <si>
    <t>Schodišťové konstrukce a rampy z betonu železového (bez výztuže)  stupně, schodnice, ramena, podesty s nosníky tř. C 16/20</t>
  </si>
  <si>
    <t>Poznámka k položce:
podkladní beton pod stupně revizních schodišť u opěr, včetně příčných prahů
(příloha SO 201 - Detaily)</t>
  </si>
  <si>
    <t>"u opěry 1" 0,75*1,99</t>
  </si>
  <si>
    <t>"u opěry 2" 0,75*1,99</t>
  </si>
  <si>
    <t>73</t>
  </si>
  <si>
    <t>430321616</t>
  </si>
  <si>
    <t>Schodišťová konstrukce a rampa ze ŽB tř. C 30/37</t>
  </si>
  <si>
    <t>299693686</t>
  </si>
  <si>
    <t>Schodišťové konstrukce a rampy z betonu železového (bez výztuže)  stupně, schodnice, ramena, podesty s nosníky tř. C 30/37</t>
  </si>
  <si>
    <t>Poznámka k položce:
prefabrikované schodišťové stupně revizních schodišť u opěr
(příloha SO 201 - Detaily)</t>
  </si>
  <si>
    <t>"u opěry 1" 21*(0,75*0,17*0,5)</t>
  </si>
  <si>
    <t>"u opěry 2" 21*(0,75*0,17*0,5)</t>
  </si>
  <si>
    <t>74</t>
  </si>
  <si>
    <t>430361821</t>
  </si>
  <si>
    <t>Výztuž schodišťové konstrukce a rampy betonářskou ocelí 10 505</t>
  </si>
  <si>
    <t>-891134661</t>
  </si>
  <si>
    <t>Výztuž schodišťových konstrukcí a ramp  stupňů, schodnic, ramen, podest s nosníky z betonářské oceli 10 505 (R) nebo BSt 500</t>
  </si>
  <si>
    <t>Poznámka k položce:
dle položky 430321616, parametrická spotřeba 70 kg/m3, včetně vypracování dokumentace</t>
  </si>
  <si>
    <t>0,07*2,678</t>
  </si>
  <si>
    <t>75</t>
  </si>
  <si>
    <t>433121121</t>
  </si>
  <si>
    <t>Osazení ŽB schodnic</t>
  </si>
  <si>
    <t>-1444812343</t>
  </si>
  <si>
    <t>Osazování schodišťových konstrukcí a ramp železobetonových  schodnic</t>
  </si>
  <si>
    <t>Poznámka k položce:
osazení prefabrikovaných stupňů revizních schodišť u opěr</t>
  </si>
  <si>
    <t>"u opěry 1" 21</t>
  </si>
  <si>
    <t>"u opěry 2" 21</t>
  </si>
  <si>
    <t>Komunikace</t>
  </si>
  <si>
    <t>76</t>
  </si>
  <si>
    <t>564231111</t>
  </si>
  <si>
    <t>Podklad nebo podsyp ze štěrkopísku ŠP tl 100 mm</t>
  </si>
  <si>
    <t>2035291465</t>
  </si>
  <si>
    <t>Podklad nebo podsyp ze štěrkopísku ŠP  s rozprostřením, vlhčením a zhutněním, po zhutnění tl. 100 mm</t>
  </si>
  <si>
    <t>Poznámka k položce:
ŠP - konstrukce cyklostezky na pravém břehu v tl. min. 100 mm
(příloha SO 201 - Půdorys)</t>
  </si>
  <si>
    <t>77</t>
  </si>
  <si>
    <t>564851111</t>
  </si>
  <si>
    <t>Podklad ze štěrkodrtě ŠD tl 150 mm</t>
  </si>
  <si>
    <t>-373432823</t>
  </si>
  <si>
    <t>Podklad ze štěrkodrti ŠD  s rozprostřením a zhutněním, po zhutnění tl. 150 mm</t>
  </si>
  <si>
    <t>Poznámka k položce:
podkl. vrstvy vozovky v předpolích lávky v tl. 0.15 m
(příloha SO 201 - Půdorys)</t>
  </si>
  <si>
    <t>"před lávkou" 47,0</t>
  </si>
  <si>
    <t>"za lávkou" 56,5</t>
  </si>
  <si>
    <t>78</t>
  </si>
  <si>
    <t>564871116</t>
  </si>
  <si>
    <t>Podklad ze štěrkodrtě ŠD tl. 300 mm</t>
  </si>
  <si>
    <t>-1215749897</t>
  </si>
  <si>
    <t>Podklad ze štěrkodrti ŠD  s rozprostřením a zhutněním, po zhutnění tl. 300 mm</t>
  </si>
  <si>
    <t>Poznámka k položce:
pilotážní plošiny
(příloha SO 201 - Výkopový plán)</t>
  </si>
  <si>
    <t>9,5*9,0+9,5*10,5</t>
  </si>
  <si>
    <t>79</t>
  </si>
  <si>
    <t>564911411</t>
  </si>
  <si>
    <t>Podklad z asfaltového recyklátu tl 50 mm</t>
  </si>
  <si>
    <t>-1243654271</t>
  </si>
  <si>
    <t>Podklad nebo podsyp z asfaltového recyklátu  s rozprostřením a zhutněním, po zhutnění tl. 50 mm</t>
  </si>
  <si>
    <t>Poznámka k položce:
R - konstrukce cyklostezky na pravém břehu v tl. 20 mm
(příloha SO 201 - Půdorys)</t>
  </si>
  <si>
    <t>80</t>
  </si>
  <si>
    <t>565165111</t>
  </si>
  <si>
    <t>Asfaltový beton vrstva podkladní ACP 16 (obalované kamenivo OKS) tl 80 mm š do 3 m</t>
  </si>
  <si>
    <t>-420563334</t>
  </si>
  <si>
    <t>Asfaltový beton vrstva podkladní ACP 16 (obalované kamenivo střednězrnné - OKS)  s rozprostřením a zhutněním v pruhu šířky do 3 m, po zhutnění tl. 80 mm</t>
  </si>
  <si>
    <t>Poznámka k položce:
ACP 16+ - konstrukce cyklostezky na pravém břehu v tl. 80 mm
(příloha SO 201 - Půdorys)</t>
  </si>
  <si>
    <t>81</t>
  </si>
  <si>
    <t>565176111</t>
  </si>
  <si>
    <t>Asfaltový beton vrstva podkladní ACP 22 (obalované kamenivo OKH) tl 100 mm š do 3 m</t>
  </si>
  <si>
    <t>1235984584</t>
  </si>
  <si>
    <t>Asfaltový beton vrstva podkladní ACP 22 (obalované kamenivo hrubozrnné - OKH)  s rozprostřením a zhutněním v pruhu šířky do 3 m, po zhutnění tl. 100 mm</t>
  </si>
  <si>
    <t>Poznámka k položce:
ACP 22S - podkladní vrstva v předpolích lávky v tl. 100 mm
(příloha SO 201 - Půdorys)</t>
  </si>
  <si>
    <t>"před lávkou" 43,2</t>
  </si>
  <si>
    <t>"za lávkou" 50,4</t>
  </si>
  <si>
    <t>82</t>
  </si>
  <si>
    <t>565211111</t>
  </si>
  <si>
    <t>Podklad ze štěrku částečně zpevněného cementovou maltou ŠCM tl 150 mm</t>
  </si>
  <si>
    <t>-75482232</t>
  </si>
  <si>
    <t>Podklad ze štěrku částečně zpevněného cementovou maltou ŠCM  s rozprostřením a s hutněním, po zhutnění tl. 150 mm</t>
  </si>
  <si>
    <t>Poznámka k položce:
ŠCM - konstrukce cyklostezky na pravém břehu v tl. 130 mm
(příloha SO 201 - Půdorys)</t>
  </si>
  <si>
    <t>83</t>
  </si>
  <si>
    <t>567132115</t>
  </si>
  <si>
    <t>Podklad ze směsi stmelené cementem SC C 8/10 (KSC I) tl 200 mm</t>
  </si>
  <si>
    <t>-34400576</t>
  </si>
  <si>
    <t>Podklad ze směsi stmelené cementem SC bez dilatačních spár, s rozprostřením a zhutněním SC C 8/10 (KSC I), po zhutnění tl. 200 mm</t>
  </si>
  <si>
    <t>Poznámka k položce:
SC C8/10 - podkl. vrstvy vozovky v předpolích lávky v tl. 200 mm
(příloha SO 201 - Půdorys)</t>
  </si>
  <si>
    <t>"před lávkou" 49,0</t>
  </si>
  <si>
    <t>"za lávkou" 59,5</t>
  </si>
  <si>
    <t>84</t>
  </si>
  <si>
    <t>573231111</t>
  </si>
  <si>
    <t>Postřik živičný spojovací ze silniční emulze v množství 0,70 kg/m2</t>
  </si>
  <si>
    <t>1178915825</t>
  </si>
  <si>
    <t>Postřik spojovací PS bez posypu kamenivem ze silniční emulze, v množství 0,70 kg/m2</t>
  </si>
  <si>
    <t>Poznámka k položce:
0,3 kg/m2, v předpolích lávky mezi podkladní a obrusnou vrstvou a 2x
konstrukce cyklostezky na pravém břehu
(příloha SO 201 - Půdorys)</t>
  </si>
  <si>
    <t>"2x cyklostezka na pravém břehu" 2*26,7</t>
  </si>
  <si>
    <t>85</t>
  </si>
  <si>
    <t>576125111</t>
  </si>
  <si>
    <t>Asfaltový koberec tenký BBTM (AKT) tl 30 mm š do 3 m z nemodifikovaného asfaltu</t>
  </si>
  <si>
    <t>-1804630025</t>
  </si>
  <si>
    <t>Asfaltový koberec tenký BBTM (AKT)  s rozprostřením a se zhutněním z nemodifikovaného asfaltu v pruhu šířky do 3 m, po zhutnění tl. 30 mm</t>
  </si>
  <si>
    <t>Poznámka k položce:
BBTM 8 - obrusná vrstva konstrukce cyklostezky na pravém břehu v tl. 30 mm
(příloha SO 201 - Půdorys)</t>
  </si>
  <si>
    <t>86</t>
  </si>
  <si>
    <t>577144131</t>
  </si>
  <si>
    <t>Asfaltový beton vrstva obrusná ACO 11 (ABS) tř. I tl 50 mm š do 3 m z modifikovaného asfaltu</t>
  </si>
  <si>
    <t>-1727886929</t>
  </si>
  <si>
    <t>Asfaltový beton vrstva obrusná ACO 11 (ABS)  s rozprostřením a se zhutněním z modifikovaného asfaltu v pruhu šířky do 3 m, po zhutnění tl. 50 mm</t>
  </si>
  <si>
    <t>Poznámka k položce:
ACO 11S - obrusná vrstva v předpolích lávky v tl. 50 mm
(příloha SO 201 - Půdorys)</t>
  </si>
  <si>
    <t>87</t>
  </si>
  <si>
    <t>591211111</t>
  </si>
  <si>
    <t>Kladení dlažby z kostek drobných z kamene do lože z kameniva těženého tl 50 mm</t>
  </si>
  <si>
    <t>-1739944157</t>
  </si>
  <si>
    <t>Kladení dlažby z kostek  s provedením lože do tl. 50 mm, s vyplněním spár, s dvojím beraněním a se smetením přebytečného materiálu na krajnici drobných z kamene, do lože z kameniva těženého</t>
  </si>
  <si>
    <t>Poznámka k položce:
kamenný trojřádek u opěr včetně podsypu
(příloha SO 201 - Půdorys)</t>
  </si>
  <si>
    <t>88</t>
  </si>
  <si>
    <t>583801200</t>
  </si>
  <si>
    <t>kostka dlažební drobná, žula velikost 8/10 cm</t>
  </si>
  <si>
    <t>2041762129</t>
  </si>
  <si>
    <t>výrobky lomařské a kamenické pro komunikace (kostky dlažební, krajníky a obrubníky) kostka dlažební drobná žula (skupina materiálu I/2) vel. 8/10 cm šedá  (1t = cca 5 m2)</t>
  </si>
  <si>
    <t>Poznámka k položce:
1t = cca 5 m2</t>
  </si>
  <si>
    <t>4,28*0,2 'Přepočtené koeficientem množství</t>
  </si>
  <si>
    <t>89</t>
  </si>
  <si>
    <t>596211110</t>
  </si>
  <si>
    <t>Kladení zámkové dlažby komunikací pro pěší tl 60 mm skupiny A pl do 50 m2</t>
  </si>
  <si>
    <t>50888706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</si>
  <si>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</si>
  <si>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Poznámka k položce:
obnova chodníku před mostem u reklamní tabule, včetně podkladních vrstev
(příloha SO 201 - Půdorys)</t>
  </si>
  <si>
    <t>90</t>
  </si>
  <si>
    <t>592450010</t>
  </si>
  <si>
    <t>dlažba zámková Ičko 4 20x16,5x4 cm přírodní</t>
  </si>
  <si>
    <t>-221797031</t>
  </si>
  <si>
    <t>dlaždice betonové dlažba zámková (ČSN EN 1338) dlažba Ičko 4 s fazetou, 1 m2=36 kusů 20 x 16,5 x 4 přírodní</t>
  </si>
  <si>
    <t>91</t>
  </si>
  <si>
    <t>599632111</t>
  </si>
  <si>
    <t>Vyplnění spár dlažby z lomového kamene MC se zatřením</t>
  </si>
  <si>
    <t>-1748244637</t>
  </si>
  <si>
    <t>Vyplnění spár dlažby (přídlažby) z lomového kamene  v jakémkoliv sklonu plochy a jakékoliv tloušťky cementovou maltou se zatřením</t>
  </si>
  <si>
    <t>"dle položky 465513257" 194,285</t>
  </si>
  <si>
    <t>Úpravy povrchů, podlahy a osazování výplní</t>
  </si>
  <si>
    <t>92</t>
  </si>
  <si>
    <t>628611101</t>
  </si>
  <si>
    <t>Nátěr betonu mostu epoxidový 1x impregnační OS-A</t>
  </si>
  <si>
    <t>-1527562588</t>
  </si>
  <si>
    <t>Nátěr mostních betonových konstrukcí  epoxidový 1x impregnační OS-A</t>
  </si>
  <si>
    <t>Poznámka k položce:
nátěry HP opěrních zdí a křídel proti CHRL (S4)
(příloha SO 201 - Tvar a výztuž spodní stavby)</t>
  </si>
  <si>
    <t>"vlevo před lávkou" 0,5*2,52</t>
  </si>
  <si>
    <t>"vpravo před lávkou" 0,5*3,61</t>
  </si>
  <si>
    <t>"vlevo za lávkou" 0,5*1,1</t>
  </si>
  <si>
    <t>"vpravo za lávkou" 0,5*1,1</t>
  </si>
  <si>
    <t>93</t>
  </si>
  <si>
    <t>628613511</t>
  </si>
  <si>
    <t>Ochranný nátěr OK mostů - základní a podkladní epoxidový, vrchní PU, tl. min 280 µm</t>
  </si>
  <si>
    <t>132144458</t>
  </si>
  <si>
    <t>Ochranný nátěrový systém ocelových konstrukcí mostů základní a podkladní epoxidový, vrchní polyuretanový tl. min 280 µm</t>
  </si>
  <si>
    <t>Poznámka k položce:
protikorozní ochrana OK lávky ve styku s betonem - základní nátěr - nominální tl. 80?m, nátěrová plocha 52,0 m2
(příloha SO 201 - Výkaz materiálu OK a nátěrové plochy)</t>
  </si>
  <si>
    <t>94</t>
  </si>
  <si>
    <t>1571643981</t>
  </si>
  <si>
    <t>Poznámka k položce:
protikorozní ochrana OK lávky - 4-vrstvý nátěr - epoxidový nátěr s vysokým obsahem Zn, polyuretan - nominální tl. 320?m, nátěrová plocha 738,2 m2
(příloha SO 201 - Výkaz materiálu OK a nátěrové plochy)</t>
  </si>
  <si>
    <t>95</t>
  </si>
  <si>
    <t>632664113</t>
  </si>
  <si>
    <t>Nátěr betonové podlahy mostu epoxidový 1x ochranný protiskluzový</t>
  </si>
  <si>
    <t>-1112990655</t>
  </si>
  <si>
    <t>Nátěr betonové podlahy  mostu epoxidový 1x ochranný protiskluzný</t>
  </si>
  <si>
    <t>Poznámka k položce:
cena za komplet - přímopochozí hydroizolační stěrka mostovky celkové tloušťky 5-10 mm ve skladbě:
- UV nátěr (0,8kg/m2)
- posyp křemičitým pískem frakce 0,6-1,2 až do nasycení epoxid. vrstvy (5-6 kg/m2)
- izolační epoxidová stěrka (3,0-4,0 kg/m2)
 - vč. těsnění spár těsnícím polyuretanovým tmelem odolným proti UV záření a rozmrazovacím prostředkům
(přílohy SO 201 - Přehledné výkresy)</t>
  </si>
  <si>
    <t>5,4*54,5</t>
  </si>
  <si>
    <t>96</t>
  </si>
  <si>
    <t>911121311</t>
  </si>
  <si>
    <t>Montáž ocelového zábradli při opravách mostů</t>
  </si>
  <si>
    <t>702061759</t>
  </si>
  <si>
    <t>Oprava ocelového zábradlí svařovaného nebo šroubovaného montáž</t>
  </si>
  <si>
    <t>Poznámka k položce:
ocelové mostní zábradlí na lávce a opěrách (doprava a montáž včetně kotvení)
(příloha SO 201 - Zábradlí)</t>
  </si>
  <si>
    <t>97</t>
  </si>
  <si>
    <t>553915360</t>
  </si>
  <si>
    <t>zábradelní systém pozinkovaný s výplní ze svařované sítě ZSNH4/H2 - sestava 4 m</t>
  </si>
  <si>
    <t>322960261</t>
  </si>
  <si>
    <t>Díly (sestavy) k částem a prefabrikátům kovovým zábradla silniční  ocelová pozinkovaná - sestavy s výplní ze svařované sítě ZSNH4/H2 - sestava 4 m</t>
  </si>
  <si>
    <t>Poznámka k položce:
ocelové mostní zábradlí na lávce a opěrách, vč. výplně z tahokovu (včetně PKO - žárové zinkování ponorem + nátěry, celková nominální tl. kombinovaného povlaku  300?m), včetně vypracování dokumentace
(příloha SO 201 - Zábradlí)</t>
  </si>
  <si>
    <t>58,02+60,13</t>
  </si>
  <si>
    <t>98</t>
  </si>
  <si>
    <t>912111113</t>
  </si>
  <si>
    <t>Montáž zábrany parkovací sloupku v do 800 mm přichycené šrouby</t>
  </si>
  <si>
    <t>2108757162</t>
  </si>
  <si>
    <t>Montáž zábrany parkovací  tvaru sloupku do výšky 800 mm přichycené šrouby</t>
  </si>
  <si>
    <t>Poznámka k položce:
demontovatelné zábrany proti vjezdu na začátku a konci lávky, včetně vlastních zábran a klíčů pro správce mostu, složky IZS, správce toku a Technické sítě Brno, a. s.
(příloha SO 201 - Půdorys)</t>
  </si>
  <si>
    <t>99</t>
  </si>
  <si>
    <t>-1001639622</t>
  </si>
  <si>
    <t>Poznámka k položce:
označení mostu</t>
  </si>
  <si>
    <t>914112111</t>
  </si>
  <si>
    <t>Tabulka s označením evidenčního čísla mostu</t>
  </si>
  <si>
    <t>1028856343</t>
  </si>
  <si>
    <t>Tabulka s označením evidenčního čísla mostu  na sloupek</t>
  </si>
  <si>
    <t>Poznámka k položce:
označení mostu +tabulka, na které bude uveden investor, projektant a zhotovitel stavby</t>
  </si>
  <si>
    <t>"Označení mostu" 2</t>
  </si>
  <si>
    <t>"tabulka, na které bude uveden investor, projektant a zhotovitel stavby" 1</t>
  </si>
  <si>
    <t>101</t>
  </si>
  <si>
    <t>914321111</t>
  </si>
  <si>
    <t>Značky pro staničení plechové kilometrovníky nebo hektometrovníky</t>
  </si>
  <si>
    <t>-1827263210</t>
  </si>
  <si>
    <t>Značky pro staničení nebo ohraničení  plechové kilometrovníky nebo hektometrovníky</t>
  </si>
  <si>
    <t>Poznámka k položce:
na OK v osách uložení</t>
  </si>
  <si>
    <t>102</t>
  </si>
  <si>
    <t>916131212</t>
  </si>
  <si>
    <t>Osazení silničního obrubníku betonového stojatého bez boční opěry do lože z betonu prostého</t>
  </si>
  <si>
    <t>1527143393</t>
  </si>
  <si>
    <t>Osazení silničního obrubníku betonového se zřízením lože, s vyplněním a zatřením spár cementovou maltou stojatého bez boční opěry, do lože z betonu prostého</t>
  </si>
  <si>
    <t>Poznámka k položce:
nové silniční obrubníky, včetně lože z betonu
(příloha SO 201 - Půdorys)</t>
  </si>
  <si>
    <t>103</t>
  </si>
  <si>
    <t>59217031</t>
  </si>
  <si>
    <t>obrubník betonový silniční 100 x 15 x 25 cm</t>
  </si>
  <si>
    <t>-1720594734</t>
  </si>
  <si>
    <t>obrubník betonový silniční Standard 100x15x25 cm</t>
  </si>
  <si>
    <t>104</t>
  </si>
  <si>
    <t>916231213</t>
  </si>
  <si>
    <t>Osazení chodníkového obrubníku betonového stojatého s boční opěrou do lože z betonu prostého</t>
  </si>
  <si>
    <t>-2085017189</t>
  </si>
  <si>
    <t>Osazení chodníkového obrubníku betonového se zřízením lože, s vyplněním a zatřením spár cementovou maltou stojatého s boční opěrou z betonu prostého, do lože z betonu prostého</t>
  </si>
  <si>
    <t>Poznámka k položce:
nové chodníkové obrubníky, včetně lože z betonu
(příloha SO 201 - Půdorys)</t>
  </si>
  <si>
    <t>"napojení cyklostezky" 9+7</t>
  </si>
  <si>
    <t>"chodník u reklamní tabule" 3+3,5</t>
  </si>
  <si>
    <t>"u odpočinkové plochy" 10,5</t>
  </si>
  <si>
    <t>"u křídla 1L" 20,0+8,5</t>
  </si>
  <si>
    <t>"u křídla 1P" 15,0</t>
  </si>
  <si>
    <t>"u křídla 2L" 17,5+7,5</t>
  </si>
  <si>
    <t>"u křídla 2P" 17,5</t>
  </si>
  <si>
    <t>105</t>
  </si>
  <si>
    <t>59217017</t>
  </si>
  <si>
    <t>obrubník betonový chodníkový 100x10x25 cm</t>
  </si>
  <si>
    <t>1371368977</t>
  </si>
  <si>
    <t>106</t>
  </si>
  <si>
    <t>919112233</t>
  </si>
  <si>
    <t>Řezání spár pro vytvoření komůrky š 20 mm hl 40 mm pro těsnící zálivku v živičném krytu</t>
  </si>
  <si>
    <t>699700299</t>
  </si>
  <si>
    <t>Řezání dilatačních spár v živičném krytu  vytvoření komůrky pro těsnící zálivku šířky 20 mm, hloubky 40 mm</t>
  </si>
  <si>
    <t>Poznámka k položce:
napojení komunikace
(příloha SO 201 - Půdorys)</t>
  </si>
  <si>
    <t>"napojení komunikace před lávkou" 8,6</t>
  </si>
  <si>
    <t>"napojení komunikace za lávkou" 11,5</t>
  </si>
  <si>
    <t>"napojení cyklostezky" 3,3+2,8</t>
  </si>
  <si>
    <t>107</t>
  </si>
  <si>
    <t>919121132</t>
  </si>
  <si>
    <t>Těsnění spár zálivkou za studena pro komůrky š 20 mm hl 40 mm s těsnicím profilem</t>
  </si>
  <si>
    <t>250825860</t>
  </si>
  <si>
    <t>Utěsnění dilatačních spár zálivkou za studena  v cementobetonovém nebo živičném krytu včetně adhezního nátěru s těsnicím profilem pod zálivkou, pro komůrky šířky 20 mm, hloubky 40 mm</t>
  </si>
  <si>
    <t>Poznámka k položce:
výplň spáry vozovka - obrubník
(příloha SO 201 - Půdorys)</t>
  </si>
  <si>
    <t>"vlevo před lávkou" 6,8</t>
  </si>
  <si>
    <t>"vpravo před lávkou" 2</t>
  </si>
  <si>
    <t>"podél opěrné zdi 1P" 4,5</t>
  </si>
  <si>
    <t>"vlevo za lávkou" 9</t>
  </si>
  <si>
    <t>"vpravo za lávkou" 9</t>
  </si>
  <si>
    <t>108</t>
  </si>
  <si>
    <t>919121233</t>
  </si>
  <si>
    <t>Těsnění spár zálivkou za studena pro komůrky š 20 mm hl 40 mm bez těsnicího profilu</t>
  </si>
  <si>
    <t>1444692997</t>
  </si>
  <si>
    <t>Utěsnění dilatačních spár zálivkou za studena  v cementobetonovém nebo živičném krytu včetně adhezního nátěru bez těsnicího profilu pod zálivkou, pro komůrky šířky 20 mm, hloubky 40 mm</t>
  </si>
  <si>
    <t>"viz položka 919112233" 26,2</t>
  </si>
  <si>
    <t>109</t>
  </si>
  <si>
    <t>919724131</t>
  </si>
  <si>
    <t>Drenážní geosyntetikum laminované geotextilií a fólií</t>
  </si>
  <si>
    <t>1966064728</t>
  </si>
  <si>
    <t>Drenážní geosyntetikum s tuhým jádrem laminované geotextilií a fólií</t>
  </si>
  <si>
    <t>Poznámka k položce:
těsnící HDPE fólie v přechodové oblasti + geotextílie z obou stran
(příloha SO 201 - Tvar a výztuž spodní stavby)</t>
  </si>
  <si>
    <t>"opěra 1" 1,35*5,8</t>
  </si>
  <si>
    <t>"opěra 1" 1,35*5,35</t>
  </si>
  <si>
    <t>110</t>
  </si>
  <si>
    <t>933902031</t>
  </si>
  <si>
    <t>Zatěžovací zkoušky statické prvního rámového nebo zavěšeného mostního pole rozpětí do 50 m</t>
  </si>
  <si>
    <t>304832773</t>
  </si>
  <si>
    <t>Statické zatěžovací zkoušky mostního pole  rozpětí pole do 50 m, šířka mostu do 15 m pro rámové nebo zavěšené pole prvního měřeného pole</t>
  </si>
  <si>
    <t>Poznámka k položce:
2x statická zatěžovací zkouška včetně vyhodnocení, 1 ze 2 zatěžovacích stavů
plocha nosné konstrukce lávky 337,9 m2</t>
  </si>
  <si>
    <t>111</t>
  </si>
  <si>
    <t>933902081</t>
  </si>
  <si>
    <t>Příplatek k zatěžovacím zkouškám statickým za rozpětí mostního pole nad 50 m</t>
  </si>
  <si>
    <t>-1800990972</t>
  </si>
  <si>
    <t>Statické zatěžovací zkoušky mostního pole  Příplatek k cenám za delší a šiřší pole pro rozpětí nad 50 m</t>
  </si>
  <si>
    <t>Poznámka k položce:
rozpětí pole 52,5 m</t>
  </si>
  <si>
    <t>"statická zkouška" 2</t>
  </si>
  <si>
    <t>"dynamická zkouška" 1</t>
  </si>
  <si>
    <t>112</t>
  </si>
  <si>
    <t>933902085</t>
  </si>
  <si>
    <t>Příplatek k zatěžovacím zkouškám statickým za druhý a každý další zatěžovací stav</t>
  </si>
  <si>
    <t>-1868257592</t>
  </si>
  <si>
    <t>Statické zatěžovací zkoušky mostního pole  Příplatek k cenám za více zatěžovacích stavů v poli za druhý a každý další zatěžovací stav</t>
  </si>
  <si>
    <t>Poznámka k položce:
statická zatěžovací zkouška včetně vyhodnocení, 2 ze 2 zatěžovacích stavů
+ dynamická zkouška
plocha nosné konstrukce lávky 337,9 m2</t>
  </si>
  <si>
    <t>"statická zkouška" 1</t>
  </si>
  <si>
    <t>113</t>
  </si>
  <si>
    <t>935932111</t>
  </si>
  <si>
    <t>Osazení odvodňovacího plastového žlabu s krycím roštem šířky do 200 mm</t>
  </si>
  <si>
    <t>1238346196</t>
  </si>
  <si>
    <t>Osazení odvodňovacího žlabu plastového s krycím roštem  šířky do 200 mm</t>
  </si>
  <si>
    <t>Poznámka k položce:
příčné odvodňovací žlaby
(příloha SO 201 - Tvar a výztuž spodní stavby)</t>
  </si>
  <si>
    <t>"opěra 1:" 5,35</t>
  </si>
  <si>
    <t>"opěra 2:" 5,35</t>
  </si>
  <si>
    <t>114</t>
  </si>
  <si>
    <t>56241021</t>
  </si>
  <si>
    <t>žlab PE vyztužený skelnými vlákny zátěž A15-D 400 kN světlá š 150mm</t>
  </si>
  <si>
    <t>-1504118103</t>
  </si>
  <si>
    <t>Poznámka k položce:
kompletní dodání žlabů, včetně krycího roštu</t>
  </si>
  <si>
    <t>115</t>
  </si>
  <si>
    <t>936124112</t>
  </si>
  <si>
    <t>Montáž lavičky stabilní parkové se zabetonováním noh</t>
  </si>
  <si>
    <t>1881918942</t>
  </si>
  <si>
    <t>Montáž lavičky parkové  stabilní se zabetonováním noh</t>
  </si>
  <si>
    <t>Poznámka k položce:
montáž po přesunu stávajícího stolu a 2x lavičky na odpočinkové ploše</t>
  </si>
  <si>
    <t>116</t>
  </si>
  <si>
    <t>936501111</t>
  </si>
  <si>
    <t>Limnigrafická lať</t>
  </si>
  <si>
    <t>ks</t>
  </si>
  <si>
    <t>927784959</t>
  </si>
  <si>
    <t>Limnigrafická lať osazená v jakémkoliv sklonu</t>
  </si>
  <si>
    <t>Poznámka k položce:
osazení nové vodoměrné lati v blízkosti lávky, cena za komplet</t>
  </si>
  <si>
    <t>117</t>
  </si>
  <si>
    <t>936941121</t>
  </si>
  <si>
    <t>Osazení nerezového odvodňovače mostovky do plastbetonu</t>
  </si>
  <si>
    <t>1212425342</t>
  </si>
  <si>
    <t>Odvodňovač izolace mostovky  osazení do plastbetonu, odvodňovače nerezového</t>
  </si>
  <si>
    <t>Poznámka k položce:
nové odvodňovače mostovky, cena za komplet vč. vlasních odvodňovačů z nerezové oceli 1.4401, včetně vypracování dokumentace
(příloha SO 201 - Detaily OK)</t>
  </si>
  <si>
    <t>118</t>
  </si>
  <si>
    <t>936942211</t>
  </si>
  <si>
    <t>Zhotovení tabulky s letopočtem opravy mostu vložením šablony do bednění</t>
  </si>
  <si>
    <t>690471026</t>
  </si>
  <si>
    <t>Zhotovení tabulky s letopočtem opravy nebo větší údržby vložením šablony do bednění</t>
  </si>
  <si>
    <t>Poznámka k položce:
tabule s letopočtem</t>
  </si>
  <si>
    <t>119</t>
  </si>
  <si>
    <t>936992121</t>
  </si>
  <si>
    <t>Montáž odvodnění mostu z plastového potrubí HDPE DN 150</t>
  </si>
  <si>
    <t>-1215124041</t>
  </si>
  <si>
    <t>Montáž odvodnění mostu z plastového nebo laminátového potrubí se spojkami  z plastového HDPE DN 150 potrubí</t>
  </si>
  <si>
    <t>Poznámka k položce:
odvodňení příčného odvodňovacího žlabu, včetně materiálu, uchycení a
úpravy v líci opěry</t>
  </si>
  <si>
    <t>"opěra 1" 3,6</t>
  </si>
  <si>
    <t>"opěra 2" 2,7</t>
  </si>
  <si>
    <t>120</t>
  </si>
  <si>
    <t>938532111</t>
  </si>
  <si>
    <t>Broušení nerovností mostovky do 2 mm</t>
  </si>
  <si>
    <t>-133223245</t>
  </si>
  <si>
    <t>Broušení betonových ploch nerovností mostovky do 2 mm</t>
  </si>
  <si>
    <t>Poznámka k položce:
vyrovnání povrchu mostovky pod přímopochozí izolaci + obrokování a otryskání (podklad splňující požadavky ČSN 73 6242)
(přílohy SO 201 - Přehledné výkresy)</t>
  </si>
  <si>
    <t>121</t>
  </si>
  <si>
    <t>948411111</t>
  </si>
  <si>
    <t>Zřízení podpěrné skruže dočasné kovové z věží výšky do 10 m</t>
  </si>
  <si>
    <t>-649554797</t>
  </si>
  <si>
    <t>Podpěrné skruže a podpěry dočasné kovové  zřízení skruží z věží výšky do 10 m</t>
  </si>
  <si>
    <t>Poznámka k položce:
pomocné montážní pilíře oblouku na stávající nosné konstrukci, včetně případné  výškové rektifikace, dodání, montáž (nájem), včetně vypracování dokumentace
(příloha SO 201 - Postup výstavby)</t>
  </si>
  <si>
    <t>4*2,0*2,0*7,1</t>
  </si>
  <si>
    <t>122</t>
  </si>
  <si>
    <t>948411211</t>
  </si>
  <si>
    <t>Odstranění podpěrné skruže dočasné kovové z věží výšky do 10 m</t>
  </si>
  <si>
    <t>907163840</t>
  </si>
  <si>
    <t>Podpěrné skruže a podpěry dočasné kovové  odstranění skruží z věží výšky do 10 m</t>
  </si>
  <si>
    <t>Poznámka k položce:
pomocné montážní pilíře oblouku na stávající nosné konstrukci, demontáž s odvozem
(příloha SO 201 - Postup výstavby)</t>
  </si>
  <si>
    <t>123</t>
  </si>
  <si>
    <t>953312125</t>
  </si>
  <si>
    <t>Vložky do svislých dilatačních spár z extrudovaných polystyrénových desek tl 50 mm</t>
  </si>
  <si>
    <t>-162115698</t>
  </si>
  <si>
    <t>Vložky svislé do dilatačních spár z polystyrenových desek  extrudovaných včetně dodání a osazení, v jakémkoliv zdivu přes 40 do 50 mm</t>
  </si>
  <si>
    <t>Poznámka k položce:
rub opěr a základdů v tl. 50 mm
(příloha SO 201 - Tvar a výztuž spodní stavby)</t>
  </si>
  <si>
    <t>"rub opěry 1" 5,35*2,95</t>
  </si>
  <si>
    <t>"rub opěry 2" 5,35*1,95</t>
  </si>
  <si>
    <t>124</t>
  </si>
  <si>
    <t>966001211</t>
  </si>
  <si>
    <t>Odstranění lavičky stabilní zabetonované</t>
  </si>
  <si>
    <t>-216545470</t>
  </si>
  <si>
    <t>Odstranění lavičky parkové stabilní  zabetonované</t>
  </si>
  <si>
    <t>Poznámka k položce:
odstranění pro přesun stávajícího stolu a 2x lavičky na odpočinkové ploše</t>
  </si>
  <si>
    <t>125</t>
  </si>
  <si>
    <t>985131111</t>
  </si>
  <si>
    <t>Očištění ploch stěn, rubu kleneb a podlah tlakovou vodou</t>
  </si>
  <si>
    <t>-376696376</t>
  </si>
  <si>
    <t>Poznámka k položce:
povrch mostovky pod přímopochozí izolaci (podklad splňující požadavky ČSN 73 6242)
(přílohy SO 201 - Přehledné výkresy)</t>
  </si>
  <si>
    <t>126</t>
  </si>
  <si>
    <t>711112001</t>
  </si>
  <si>
    <t>Provedení izolace proti zemní vlhkosti svislé za studena nátěrem penetračním</t>
  </si>
  <si>
    <t>762960471</t>
  </si>
  <si>
    <t>Provedení izolace proti zemní vlhkosti natěradly a tmely za studena  na ploše svislé S nátěrem penetračním</t>
  </si>
  <si>
    <t>Poznámka k položce:
líc a boky opěr a opěrných zdí
(příloha SO 201 - Tvar a výztuž spodní stavby)</t>
  </si>
  <si>
    <t>"dle položky 711112002" 68,056/2</t>
  </si>
  <si>
    <t>"dle položky 711142559" 52,226</t>
  </si>
  <si>
    <t>127</t>
  </si>
  <si>
    <t>111631500</t>
  </si>
  <si>
    <t>lak asfaltový ALP/9 bal 9 kg</t>
  </si>
  <si>
    <t>1879068886</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</si>
  <si>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</si>
  <si>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</si>
  <si>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86,254*0,0005 'Přepočtené koeficientem množství</t>
  </si>
  <si>
    <t>128</t>
  </si>
  <si>
    <t>711112002</t>
  </si>
  <si>
    <t>Provedení izolace proti zemní vlhkosti svislé za studena lakem asfaltovým</t>
  </si>
  <si>
    <t>-972068943</t>
  </si>
  <si>
    <t>Provedení izolace proti zemní vlhkosti natěradly a tmely za studena  na ploše svislé S nátěrem lakem asfaltovým</t>
  </si>
  <si>
    <t>Poznámka k položce:
líc a boky opěr a opěrných zdí, 2 vrstvy
(příloha SO 201 - Tvar a výztuž spodní stavby)</t>
  </si>
  <si>
    <t>"opěra 1-líc" 2*7,1*0,79</t>
  </si>
  <si>
    <t>"opěra 1-boky" 2*2*1,75*1,25</t>
  </si>
  <si>
    <t>"opěra 2-líc" 2*7,1*0,79</t>
  </si>
  <si>
    <t>"opěra 2-boky" 2*2*1,75*1,25</t>
  </si>
  <si>
    <t>"křídlo 2L" 2*0,75*1,2</t>
  </si>
  <si>
    <t>"křídlo 2P" 2*0,75*1,2</t>
  </si>
  <si>
    <t>"opěrná zeď 1L-líc" 2*2,16*1,61</t>
  </si>
  <si>
    <t>"opěrná zeď 1L-bok" 2*1,45</t>
  </si>
  <si>
    <t>"opěrná zeď 1P-líc" 2*3,25*1,81</t>
  </si>
  <si>
    <t>"opěrná zeď 1P-bok" 2*1,45</t>
  </si>
  <si>
    <t>129</t>
  </si>
  <si>
    <t>111631520</t>
  </si>
  <si>
    <t>lak asfaltový RENOLAK ALN bal. 9 kg</t>
  </si>
  <si>
    <t>1311451776</t>
  </si>
  <si>
    <t>výrobky asfaltové izolační a zálivkové hmoty laky asfaltové izolační RENOLAK, PND 23-016-94 obnovovací a ochranné nátěry RENOLAK ALN   bal. 9 kg</t>
  </si>
  <si>
    <t>Poznámka k položce:
Spotřeba: 0,3-0,5 kg/m2</t>
  </si>
  <si>
    <t>68,056*0,001 'Přepočtené koeficientem množství</t>
  </si>
  <si>
    <t>130</t>
  </si>
  <si>
    <t>711142559</t>
  </si>
  <si>
    <t>Provedení izolace proti zemní vlhkosti pásy přitavením svislé NAIP</t>
  </si>
  <si>
    <t>2070005712</t>
  </si>
  <si>
    <t>Provedení izolace proti zemní vlhkosti pásy přitavením  NAIP na ploše svislé S</t>
  </si>
  <si>
    <t>Poznámka k položce:
NAIP na penetrační nátěr na rubu opěr a opěrných zdí se zatažením na rub křídel opěry 2, včetně úpravy povrchu podkladu dle TKP (příloha SO 201 - Tvar a výztuž spodní stavby)</t>
  </si>
  <si>
    <t>"rub opěry 1" 5,35*3,25</t>
  </si>
  <si>
    <t>"rub opěry 2" 5,35*2,25</t>
  </si>
  <si>
    <t>"křídlo 2L" 0,75*1,2</t>
  </si>
  <si>
    <t>"křídlo 2P" 0,75*1,2</t>
  </si>
  <si>
    <t>"opěrná zeď 1L" 2,5*3,0</t>
  </si>
  <si>
    <t>"opěrná zeď 1P" 4,5*3,0</t>
  </si>
  <si>
    <t>131</t>
  </si>
  <si>
    <t>62832001</t>
  </si>
  <si>
    <t>pás těžký asfaltovaný V 60 S 35</t>
  </si>
  <si>
    <t>-639139233</t>
  </si>
  <si>
    <t>Poznámka k položce:
včetně přesahů 15%</t>
  </si>
  <si>
    <t>52,226*1,15 'Přepočtené koeficientem množství</t>
  </si>
  <si>
    <t>132</t>
  </si>
  <si>
    <t>711491272</t>
  </si>
  <si>
    <t>Provedení izolace proti tlakové vodě svislé z textilií vrstva ochranná</t>
  </si>
  <si>
    <t>-882100943</t>
  </si>
  <si>
    <t>Provedení izolace proti povrchové a podpovrchové tlakové vodě ostatní  na ploše svislé S z textilií, vrstva ochranná</t>
  </si>
  <si>
    <t>Poznámka k položce:
ochrana izolace na rubu křídel - 2 vrstvy</t>
  </si>
  <si>
    <t>"dle položky 711112002" 2*68,056/2</t>
  </si>
  <si>
    <t>"dle položky 711142559" 2*52,226</t>
  </si>
  <si>
    <t>133</t>
  </si>
  <si>
    <t>69311068</t>
  </si>
  <si>
    <t>geotextilie netkaná PP 300g/m2</t>
  </si>
  <si>
    <t>2144635926</t>
  </si>
  <si>
    <t>172,508*1,15 'Přepočtené koeficientem množství</t>
  </si>
  <si>
    <t>134</t>
  </si>
  <si>
    <t>998711101</t>
  </si>
  <si>
    <t>Přesun hmot tonážní pro izolace proti vodě, vlhkosti a plynům v objektech výšky do 6 m</t>
  </si>
  <si>
    <t>-756706443</t>
  </si>
  <si>
    <t>Přesun hmot pro izolace proti vodě, vlhkosti a plynům  stanovený z hmotnosti přesunovaného materiálu vodorovná dopravní vzdálenost do 50 m v objektech výšky do 6 m</t>
  </si>
  <si>
    <t>135</t>
  </si>
  <si>
    <t>136</t>
  </si>
  <si>
    <t>043194000</t>
  </si>
  <si>
    <t>Ostatní zkoušky</t>
  </si>
  <si>
    <t>CS ÚRS 2015 02</t>
  </si>
  <si>
    <t>1485682343</t>
  </si>
  <si>
    <t>Inženýrská činnost zkoušky a ostatní měření zkoušky ostatní zkoušky</t>
  </si>
  <si>
    <t>Poznámka k položce:
zkoušky integrity pilot (kontrolní zkoušky CHA a PIT), včetně následného zainjektování trubek
(příloha SO 201 - Technická zpráva)</t>
  </si>
  <si>
    <t>SO 401.1 - Dočasná přeložka kabelů VN</t>
  </si>
  <si>
    <t xml:space="preserve">    VRN9 - Ostatní náklady</t>
  </si>
  <si>
    <t>VRN9</t>
  </si>
  <si>
    <t>Ostatní náklady</t>
  </si>
  <si>
    <t>091003000</t>
  </si>
  <si>
    <t>Bez rozlišení</t>
  </si>
  <si>
    <t>-1119794331</t>
  </si>
  <si>
    <t>Ostatní náklady související s objektem bez rozlišení</t>
  </si>
  <si>
    <t>Poznámka k položce:
odhad ceny - vlastní přeložku bude realizačně zajišťovat provozovatel distribuční soustavy na základě uzavření „Smlouvy o přeložce“ mezi společností BKOM, a.s. a E.ON Česká republika, s.r.o. (viz dokladová část)</t>
  </si>
  <si>
    <t>SO 401.2 - Definitivní přeložka kabelů VN</t>
  </si>
  <si>
    <t>SO 402.1 - Dočasná přeložka sdělovacího vedení Faster CZ</t>
  </si>
  <si>
    <t>1 - Zemní práce</t>
  </si>
  <si>
    <t>3 - Silnoproudé rozvody</t>
  </si>
  <si>
    <t>4 - Silnoproudá zařízení</t>
  </si>
  <si>
    <t>8 - Trubní vedení</t>
  </si>
  <si>
    <t>998 - Přesun hmot</t>
  </si>
  <si>
    <t>743 - Elektromontáže - hrubá montáž</t>
  </si>
  <si>
    <t>132201101</t>
  </si>
  <si>
    <t>Hloubení rýh š do 600 mm v hornině tř. 3 objemu do 100 m3</t>
  </si>
  <si>
    <t>-1857414910</t>
  </si>
  <si>
    <t>Hloubení zapažených i nezapažených rýh šířky do 600 mm  s urovnáním dna do předepsaného profilu a spádu v hornině tř. 3 do 100 m3</t>
  </si>
  <si>
    <t>Poznámka k položce:
s uložením na meziskládku
(příloha SO 402.1 - Dočasná přeložka sdělovacího vedení Faster CZ)</t>
  </si>
  <si>
    <t>"pro vyjmutí kabelu" 0.35*0.8*(16,5+22,5)</t>
  </si>
  <si>
    <t>"pro přeložení kabelu" 0.35*0.8*(16,5+11,5)</t>
  </si>
  <si>
    <t>44372061</t>
  </si>
  <si>
    <t>Poznámka k položce:
zásyp stávající zeminou, včetně dovozu z meziskládky
(příloha SO 402.1 - Dočasná přeložka sdělovacího vedení Faster CZ)</t>
  </si>
  <si>
    <t>"po vyjmutí kabelu" 0.35*0.8*(16,5+22,5)</t>
  </si>
  <si>
    <t>"po přeložení kabelu" 0.35*0.6*(16,5+11,5)</t>
  </si>
  <si>
    <t>195628490</t>
  </si>
  <si>
    <t>Poznámka k položce:
(příloha SO 402.1 - Dočasná přeložka sdělovacího vedení Faster CZ)</t>
  </si>
  <si>
    <t>"po vyjmutí kabelu" 3,0*(16,5+22,5)</t>
  </si>
  <si>
    <t>"pro přeložení kabelu" 3.0*(16,5+11,5)</t>
  </si>
  <si>
    <t>Silnoproudé rozvody</t>
  </si>
  <si>
    <t>1589159658</t>
  </si>
  <si>
    <t>Poznámka k položce:
půlená chránička pro mechanickou ochranu vedení - celá délka přeložky, včetně zavěšení na ocelové lanko
(příloha SO 402.1 - Dočasná přeložka sdělovacího vedení Faster CZ)</t>
  </si>
  <si>
    <t>Silnoproudá zařízení</t>
  </si>
  <si>
    <t>451573111</t>
  </si>
  <si>
    <t>Lože pod potrubí otevřený výkop ze štěrkopísku</t>
  </si>
  <si>
    <t>-398431141</t>
  </si>
  <si>
    <t>Lože pod potrubí, stoky a drobné objekty v otevřeném výkopu z písku a štěrkopísku do 63 mm</t>
  </si>
  <si>
    <t>Poznámka k položce:
tl.vrstvy 2x10 cm
(příloha SO 402.1 - Dočasná přeložka sdělovacího vedení Faster CZ)</t>
  </si>
  <si>
    <t>0.35*0.2*(16,5+11,5)</t>
  </si>
  <si>
    <t>Trubní vedení</t>
  </si>
  <si>
    <t>899722113</t>
  </si>
  <si>
    <t>Krytí potrubí z plastů výstražnou fólií z PVC 34cm</t>
  </si>
  <si>
    <t>1526554060</t>
  </si>
  <si>
    <t>Krytí potrubí z plastů výstražnou fólií z PVC šířky 34cm</t>
  </si>
  <si>
    <t>16,5+11,5</t>
  </si>
  <si>
    <t>998212112</t>
  </si>
  <si>
    <t>Přesun hmot pro mosty zděné, monolitické betonové nebo ocelové v do 45 m</t>
  </si>
  <si>
    <t>-937735037</t>
  </si>
  <si>
    <t>Přesun hmot pro mosty zděné, betonové monolitické, spřažené ocelobetonové nebo kovové  vodorovná dopravní vzdálenost do 100 m výška mostu přes 20 do 45 m</t>
  </si>
  <si>
    <t>743</t>
  </si>
  <si>
    <t>Elektromontáže - hrubá montáž</t>
  </si>
  <si>
    <t>742KAF</t>
  </si>
  <si>
    <t>Zatažení kabelu do chráničky - kabel do 4kg/m</t>
  </si>
  <si>
    <t>-2127541059</t>
  </si>
  <si>
    <t>Položka obsahuje : Montáž kabelu o váze do 4 kg/m do chráničky/ kolektoru vč. podružného materiálu.  Dále obsahuje cenu za pom. mechanismy včetně všech ostatních vedlejších nákladů.</t>
  </si>
  <si>
    <t>742ZBA</t>
  </si>
  <si>
    <t>Demontáž kabelového vedení nn</t>
  </si>
  <si>
    <t>1443723949</t>
  </si>
  <si>
    <t>Položka obsahuje: Demontáž uvedeného kabelového vedení nn ze zemní kynety, roštu, rozvaděče, trubky, chráničky apod.,  včetně manipulace s ním. Dále obsahuje cenu za pom. mechanismy včetně všech ostatních vedlejších nákladů.</t>
  </si>
  <si>
    <t>743571210</t>
  </si>
  <si>
    <t>Montáž nosných drátů a lan - napnutí jednoho nosného lana</t>
  </si>
  <si>
    <t>-2128595604</t>
  </si>
  <si>
    <t>Montáž nosných drátů a lan na konzolách s napínači napnutí lan jednoho</t>
  </si>
  <si>
    <t>Poznámka k položce:
nosné lano pro provizorní vyvěšení kabelu přes řeku, cena za komplet, včetně napnutí a ukotvenív, včetně montáže podepření 2 sloupky, včetně jejich řádného ukotvení
(příloha SO 402.1 - Dočasná přeložka sdělovacího vedení Faster CZ)</t>
  </si>
  <si>
    <t>314521090</t>
  </si>
  <si>
    <t>lano ocelové šestipramenné pozink 6 x19 drátů  D 14,0 mm</t>
  </si>
  <si>
    <t>-434015304</t>
  </si>
  <si>
    <t>Lana ocelová šestipramenná a nenormalizovaná ocelové lano metrážní - pozinkované D 14,0  6x19 M-FC, Zn 1770</t>
  </si>
  <si>
    <t>608381320</t>
  </si>
  <si>
    <t>sloup SM/JD pro elektrické vedení impregnovaný olejem dl.6m</t>
  </si>
  <si>
    <t>903649330</t>
  </si>
  <si>
    <t>Sloupy smrkové impregnované, pro elektrické vedení impregnované olejem délka  6 m</t>
  </si>
  <si>
    <t>Poznámka k položce:
2 sloupky pro podepření lana pro provizorní vyvěšení kabelu přes řeku</t>
  </si>
  <si>
    <t>2*(3,0*PI*0,2*0,2/4)</t>
  </si>
  <si>
    <t>747GAA</t>
  </si>
  <si>
    <t>Dokončovací montážní práce na elektrickém zařízení</t>
  </si>
  <si>
    <t>2064239885</t>
  </si>
  <si>
    <t>Položka obsahuje: Montáž - práce spojené s uváděním zařízení do provozu, drobné montážní práce v rozvaděčích, koordinaci se zhotoviteli souvisejících zařízení apod. Dále obsahuje cenu za pom. mechanismy včetně všech ostatních vedlejších nákladů.</t>
  </si>
  <si>
    <t>747GAE</t>
  </si>
  <si>
    <t>Manipulace na zařízeních prováděné provozovatelem</t>
  </si>
  <si>
    <t>-1553576114</t>
  </si>
  <si>
    <t>Položka obsahuje : Cenu za manipulace na zařízeních prováděné provozovatelem nutných pro další práce zhotovitele na technologickém souboru. Položka dále obsahuje cenu za pom. mechanismy včetně všech ostatních vedlejších nákladů.</t>
  </si>
  <si>
    <t>SO 402.2 - Definitivní přeložka sdělovacího vedení Faster CZ</t>
  </si>
  <si>
    <t>Poznámka k položce:
s uložením na meziskládku
(příloha SO 402.2 - Definitivní přeložka sdělovacího vedení Faster CZ)</t>
  </si>
  <si>
    <t>"pro vyjmutí kabelu" 0.35*0.8*(16,5+11,5)</t>
  </si>
  <si>
    <t>"pro přeložení kabelu" 0.35*0.8*(7,5+9,0)</t>
  </si>
  <si>
    <t>Poznámka k položce:
zásyp stávající zeminou, včetně dovozu z meziskládky
(příloha SO 402.2 - Definitivní přeložka sdělovacího vedení Faster CZ)</t>
  </si>
  <si>
    <t>"po vyjmutí kabelu" 0.35*0.8*(16,5+11,5)</t>
  </si>
  <si>
    <t>"po přeložení kabelu" 0.35*0.6*(7,5+9,0)</t>
  </si>
  <si>
    <t>Poznámka k položce:
(příloha SO 402.2 - Definitivní přeložka sdělovacího vedení Faster CZ)</t>
  </si>
  <si>
    <t>"po vyjmutí kabelu" 3,0*(16,5+11,5)</t>
  </si>
  <si>
    <t>"pro přeložení kabelu" 3.0*(7,5+9,0)</t>
  </si>
  <si>
    <t>Poznámka k položce:
půlená chránička pro mechanickou ochranu vedení v předpolích lávky
(příloha SO 402.2 - Definitivní přeložka sdělovacího vedení Faster CZ)</t>
  </si>
  <si>
    <t>7,5+9,0</t>
  </si>
  <si>
    <t>423952111</t>
  </si>
  <si>
    <t>Dočasné konstrukce trámové ze dřeva hraněného - odstranění</t>
  </si>
  <si>
    <t>-399458897</t>
  </si>
  <si>
    <t>Dočasné konstrukce trámové ze dřeva hraněného  odstranění</t>
  </si>
  <si>
    <t>Poznámka k položce:
sloupky pro provizorní vyvěšení kabelu přes řeku, včetně odvozu, vč. demontáže nosného lana pro provizorní vyvěšení kabelu
(příloha SO 402.2 - Definitivní přeložka sdělovacího vedení Faster CZ)</t>
  </si>
  <si>
    <t>Poznámka k položce:
tl.vrstvy 2x10 cm
(příloha SO 402.2 - Definitivní přeložka sdělovacího vedení Faster CZ)</t>
  </si>
  <si>
    <t>0.35*0.2*(7,5+9,0)</t>
  </si>
  <si>
    <t>748xxR</t>
  </si>
  <si>
    <t>Zpracování dokumentace skutečného provedení stavby</t>
  </si>
  <si>
    <t>1143642000</t>
  </si>
  <si>
    <t>Položka obsahuje: Cenu za kompletní zpracování dokumentace skutečného provedení tohoto SO v rozsahu dle stavebního zákona dle podkladů dodaných zhotovitelem SO.</t>
  </si>
  <si>
    <t>SO 403 - Osvětlení mostu</t>
  </si>
  <si>
    <t xml:space="preserve">    3 - Silnoproudé rozvody</t>
  </si>
  <si>
    <t xml:space="preserve">    4 - Silnoproudá zařízení</t>
  </si>
  <si>
    <t xml:space="preserve">    7 - Poplatky za skládky</t>
  </si>
  <si>
    <t xml:space="preserve">    8 - Trubní vedení</t>
  </si>
  <si>
    <t>PSV - Elektromontáže</t>
  </si>
  <si>
    <t xml:space="preserve">    743 - Elektromontáže - hrubá montáž</t>
  </si>
  <si>
    <t>1654246138</t>
  </si>
  <si>
    <t>Poznámka k položce:
s uložením na meziskládku
(příloha SO 403 - Situace - nový stav)</t>
  </si>
  <si>
    <t>0,35*0,8*20+0,5*1,25*8</t>
  </si>
  <si>
    <t>746266316</t>
  </si>
  <si>
    <t>Poznámka k položce:
zásyp stávající zeminou, včetně dovozu z meziskládky
(příloha SO403 - Situace - nový stav)</t>
  </si>
  <si>
    <t>0,35*0,6*20+0,5*1,05*8</t>
  </si>
  <si>
    <t>402667856</t>
  </si>
  <si>
    <t>Poznámka k položce:
(příloha SO 403 - Situace - nový stav)</t>
  </si>
  <si>
    <t>3*(20+8)</t>
  </si>
  <si>
    <t>701CGH</t>
  </si>
  <si>
    <t>Korungovaná dvouplášťová chránička pro mechanickou ochranu vedení, do fí 63mm</t>
  </si>
  <si>
    <t>-1714877967</t>
  </si>
  <si>
    <t>Chránička kabelů v římse z trub HDPE do DN 80</t>
  </si>
  <si>
    <t>Poznámka k položce:
korungovaná dvouplášťová chránička pro mechanickou ochranu vedení, do fí 63 mm
(příloha SO 403 - Situace - nový stav)</t>
  </si>
  <si>
    <t>1*50</t>
  </si>
  <si>
    <t>701CGI</t>
  </si>
  <si>
    <t>Korugovaná dvouplášťová chránička pro mechanickou ochranu vedení, fí 75 - 110mm</t>
  </si>
  <si>
    <t>1967843225</t>
  </si>
  <si>
    <t>Chránička kabelů v římse z trub HDPE přes DN 80 do DN 110</t>
  </si>
  <si>
    <t>Poznámka k položce:
korugovaná dvouplášťová chránička pro mechanickou ochranu vedení, fí 75 - 110 mm
(příloha SO 403 - Situace - nový stav)</t>
  </si>
  <si>
    <t>1*8</t>
  </si>
  <si>
    <t>1214870005</t>
  </si>
  <si>
    <t>Poznámka k položce:
tl.vrstvy 2x10 cm
(příloha SO 403 - Uložení kabelů VO v kabelové trase)</t>
  </si>
  <si>
    <t>0,35*0,2*20+0,5*0,2*8</t>
  </si>
  <si>
    <t>Poplatky za skládky</t>
  </si>
  <si>
    <t>-111713343</t>
  </si>
  <si>
    <t>1,5*(20+8)</t>
  </si>
  <si>
    <t>2112660182</t>
  </si>
  <si>
    <t>1,7*((0.35*0.8*20+0.5*1.25*10)-(0.35*0.6*20+0.5*1,05*8))</t>
  </si>
  <si>
    <t>-385298179</t>
  </si>
  <si>
    <t>5*1,7*((0.35*0.8*20+0.5*1.25*10)-(0.35*0.6*20+0.5*1,05*8))</t>
  </si>
  <si>
    <t>1223900714</t>
  </si>
  <si>
    <t>1283893072</t>
  </si>
  <si>
    <t>Elektromontáže</t>
  </si>
  <si>
    <t>741ABG</t>
  </si>
  <si>
    <t>ELEKTROINSTALAČNÍ TRUBKA PLASTOVÁ UV STABILNÍ VČETNĚ UPEVNĚNÍ A PŘÍSLUŠENSTVÍ DN PRŮMĚRU DO 25 MM</t>
  </si>
  <si>
    <t>636857918</t>
  </si>
  <si>
    <t>Položka obsahuje: Dodávku a montáž trubky včetně přípravných prácí (naznačení trasy, rozměření, řezání trubek, kladení, osazení, zajištění a upevnění). Dále obsahuje cenu za pom. mechanismy včetně všech ostatních vedlejších nákladů.</t>
  </si>
  <si>
    <t>Poznámka k položce:
trubka průměru 75 mm tl. stěny 5 mm pro vední kabelu v ocelové konstrukci</t>
  </si>
  <si>
    <t>742GEA</t>
  </si>
  <si>
    <t>CYKY do 3 x 2,5 mm2, kabel silový izolace plastová</t>
  </si>
  <si>
    <t>-1727299864</t>
  </si>
  <si>
    <t>Položka obsahuje : Dodávku a montáž kabelu včetně dovozu, manipulace a uložení kabelu (do země, do chráničky, na rošty, pod omítku a pod.). Dále obsahuje cenu za pom. mechanismy včetně všech ostatních vedlejších nákladů.</t>
  </si>
  <si>
    <t>742GFE</t>
  </si>
  <si>
    <t>CYKY 4/5 x 16 - 25 mm2, kabel silový izolace plastová</t>
  </si>
  <si>
    <t>-1962236959</t>
  </si>
  <si>
    <t>741FAM</t>
  </si>
  <si>
    <t>Svorka zkušební, spojovací, odbočná a upevňovací</t>
  </si>
  <si>
    <t>1965841153</t>
  </si>
  <si>
    <t>Položka obsahuje: Dodávku a montáž svorky, dopravu na staveniště včetně podružného materiálu. Dále obsahuje cenu za pom. mechanismy včetně všech ostatních vedlejších nákladů.</t>
  </si>
  <si>
    <t>741FBR</t>
  </si>
  <si>
    <t>Spoj uzemňovacího vodiče svařováním vč. zaizolování</t>
  </si>
  <si>
    <t>1032260689</t>
  </si>
  <si>
    <t>Položka obsahuje : Dodávku a montáž materiálu včetně dopravy, manipulace, přípravu a svařování vč. zaizolování spoje. Dále obsahuje cenu za pom. mechanismy včetně všech ostatních vedlejších nákladů.</t>
  </si>
  <si>
    <t>742JAC</t>
  </si>
  <si>
    <t>Ukončení 2 - 5-ti žílových vodičů a kabelů izolovaných s označením a zapojením v rozvaděči nebo na přístroji do 2,5 mm2</t>
  </si>
  <si>
    <t>-1641038043</t>
  </si>
  <si>
    <t>Položka obsahuje : Dodávku a montáž kab. koncovky/záklopky vč. podružného materiálu, dovozu, odizolování pláště a izolace žil kabelu, montáž kabelové koncovky včetně ukončení žil v rozvaděči, upevnění kabelových ok,  roz. trubice, zakončení stínění a pod..  Dále obsahuje cenu za pom. mechanismy včetně všech ostatních vedlejších nákladů.</t>
  </si>
  <si>
    <t>742JAD</t>
  </si>
  <si>
    <t>Ukončení 2 - 5-ti žílových vodičů a kabelů izolovaných s označením a zapojením v rozvaděči nebo na přístroji, 4 - 25 mm2</t>
  </si>
  <si>
    <t>-1369236667</t>
  </si>
  <si>
    <t>-1801987520</t>
  </si>
  <si>
    <t>627787207</t>
  </si>
  <si>
    <t>743611111</t>
  </si>
  <si>
    <t>Montáž vodič uzemňovací pásek D do 120 mm2 na povrchu</t>
  </si>
  <si>
    <t>824192208</t>
  </si>
  <si>
    <t>Montáž uzemňovacího vedení s upevněním, propojením a připojením pomocí svorek na povrchu pásku průřezu do 120 mm2</t>
  </si>
  <si>
    <t>Poznámka k položce:
včetně vodiče a nátěru</t>
  </si>
  <si>
    <t>743612111</t>
  </si>
  <si>
    <t>Montáž vodič uzemňovací pásek průřezu do 120 mm2 v městské zástavbě v zemi</t>
  </si>
  <si>
    <t>-249885975</t>
  </si>
  <si>
    <t>Montáž uzemňovacího vedení s upevněním, propojením a připojením pomocí svorek v zemi s izolací spojů pásku průřezu do 120 mm2 v městské zástavbě</t>
  </si>
  <si>
    <t>Poznámka k položce:
včetně vodiče</t>
  </si>
  <si>
    <t>743AFA</t>
  </si>
  <si>
    <t>SVÍTIDLO VENKOVNÍ VŠEOBECNÉ LED, MIN. IP 44, PŘES 10 DO 25 W</t>
  </si>
  <si>
    <t>528222979</t>
  </si>
  <si>
    <t>Položka obsahuje: Dodávku, kompletaci a montáž svítidla včetně světelného zdroje, elektronického předřadníku a montáže připojovacího kabelu. Dále obsahuje cenu za pom. mechanismy včetně všech ostatních vedlejších nákladů. Specifikace svítidla: svítidlo s parametry dle městských standardů pro VO.</t>
  </si>
  <si>
    <t>743AKB</t>
  </si>
  <si>
    <t>Rozpojovací skříň veřejného osvětlení - TSB RF 6:4 + 10, dodávka, montáž</t>
  </si>
  <si>
    <t>-882177443</t>
  </si>
  <si>
    <t>Položka obsahuje : Dodávku a montáž  venkovního pilířového rozvaděče včetně podružného materiálu a dovozu, manipulace a instalace rozvaděče do terénu. Elektrovýzbroj a popis rozvaděče viz. projektová dokumentace. Dále obsahuje cenu za pom. mechanismy včetně všech ostatních vedlejších nákladů.</t>
  </si>
  <si>
    <t>747BAC</t>
  </si>
  <si>
    <t>Celková prohlídka, zkoušení, měření a vyhotovení výchozí revizní zprávy, pro objem IN přes 500 do 1000 tis. Kč</t>
  </si>
  <si>
    <t>-1307052502</t>
  </si>
  <si>
    <t>Položka obsahuje: Cenu za celkovou prohlídku zařízení PS/SO, vč. měření, komplexních zkoušek a revizi zařízení tohoto PS/SO autorizovaným revizním technikem na silnoproudá zařízení podle požadavku ČSN, včetně hodnocení a vyhotovení celkové revizní zprávy. Dále obsahuje cenu za pom. mechanismy včetně všech ostatních vedlejších nákladů.</t>
  </si>
  <si>
    <t>747EAA</t>
  </si>
  <si>
    <t>Zkoušky vodičů a kabelů - silových do 1kV, průřezu žíly do 5x25 mm2</t>
  </si>
  <si>
    <t>-173519660</t>
  </si>
  <si>
    <t>Položka obsahuje: Cenu za provedení měření kabelu/ vodiče vč. vyhotovení protokolu. Dále obsahuje cenu za pom. mechanismy včetně všech ostatních vedlejších nákladů.</t>
  </si>
  <si>
    <t>1022240170</t>
  </si>
  <si>
    <t>747GAB</t>
  </si>
  <si>
    <t>Úprava zapojení stávajících kabelových skříní / rozvaděčů</t>
  </si>
  <si>
    <t>63527439</t>
  </si>
  <si>
    <t>Položka obsahuje : Všechny náklady na provedení provizorních úprav zapojení stávajících kabelových skříní / rozvaděčů v průběhu výstavy ( pro montáž nových i provizorních kabelů, drobné úpravy výstroje apod. ). Dále obsahuje cenu za pom. mechanismy včetně všech ostatních vedlejších nákladů.</t>
  </si>
  <si>
    <t>617970037</t>
  </si>
  <si>
    <t>748xxxR</t>
  </si>
  <si>
    <t>Zpracování realizační projektové dokumentace -RDS</t>
  </si>
  <si>
    <t>1693797102</t>
  </si>
  <si>
    <t>352231735</t>
  </si>
  <si>
    <t>SO 404 - Osvětlení provizorní lávky</t>
  </si>
  <si>
    <t>1025074554</t>
  </si>
  <si>
    <t>Poznámka k položce:
s uložením na meziskládku</t>
  </si>
  <si>
    <t>0.35*0.8*22+0.5*1.25*10</t>
  </si>
  <si>
    <t>-1422920059</t>
  </si>
  <si>
    <t>Poznámka k položce:
zásyp stávající zeminou, včetně dovozu z meziskládky</t>
  </si>
  <si>
    <t>0.35*0.6*22+0.5*1.05*10</t>
  </si>
  <si>
    <t>-648581455</t>
  </si>
  <si>
    <t>3,0*(22+10)</t>
  </si>
  <si>
    <t>Poznámka k položce:
tl.vrstvy 2x10 cm</t>
  </si>
  <si>
    <t>0.35*0.2*22+0.5*0.2*10</t>
  </si>
  <si>
    <t>22+10</t>
  </si>
  <si>
    <t>1,7*((0.35*0.8*22+0.5*1.25*10)-(0.35*0.6*22+0.5*1.05*10))</t>
  </si>
  <si>
    <t>5*1,7*((0.35*0.8*22+0.5*1.25*10)-(0.35*0.6*22+0.5*1.05*10))</t>
  </si>
  <si>
    <t>Poznámka k položce:
Výkopová zemina a štěrk</t>
  </si>
  <si>
    <t>701CGF</t>
  </si>
  <si>
    <t>Demontáž kabelového žlabu/chráničky z odhalené kynety nebo volně uložené</t>
  </si>
  <si>
    <t>-2076079300</t>
  </si>
  <si>
    <t>Položka obsahuje: Uvolnění, vyzdvižení a složení  betonového žlabu nebo plastového, včetně krycích poklopů na transportní zařízení, nebo do vzdál. max. 4 m, od původního místa, bez dopravy na deponii. Dále obsahuje cenu za pom. mechanismy včetně všech ostatních vedlejších nákladů.</t>
  </si>
  <si>
    <t>Poznámka k položce:
korungovaná dvouplášťová chránička pro mechanickou ochranu vedení, do fí 63 mm</t>
  </si>
  <si>
    <t>1,5*(10+10+5+5+5+15)</t>
  </si>
  <si>
    <t>-1577701607</t>
  </si>
  <si>
    <t>1,5*(12+12+5+5+5)=Položka obsahuje: Dodávku a montáž chráničky volně / do kabelové kynety. Dále obsahuje cenu za pom. mechanismy včetně všech ostatních vedlejších nákladů.</t>
  </si>
  <si>
    <t>1*15</t>
  </si>
  <si>
    <t>701CGN</t>
  </si>
  <si>
    <t>Ocelová žárově zinkovaná trubka fí 50mm vč. příslušenství, úchytek a montáže</t>
  </si>
  <si>
    <t>1123614842</t>
  </si>
  <si>
    <t>Položka obsahuje: Dodávku a montáž chráničky volně / do kabelové kynety. Dále obsahuje cenu za pom. mechanismy včetně všech ostatních vedlejších nákladů.</t>
  </si>
  <si>
    <t>742GFB</t>
  </si>
  <si>
    <t>CYKY 4/5 x 4 mm2, kabel silový izolace plastová</t>
  </si>
  <si>
    <t>-802045346</t>
  </si>
  <si>
    <t>-764349977</t>
  </si>
  <si>
    <t>Poznámka k položce:
obsah kovu [kg/m], Cu =0,074, Al =0</t>
  </si>
  <si>
    <t>741ABM</t>
  </si>
  <si>
    <t>Pevná pancéřová trubka z PVC elektroinstalační 50-63mm</t>
  </si>
  <si>
    <t>-2004334485</t>
  </si>
  <si>
    <t>Položka obsahuje: Dodávku a montáž trubky pod/na omítku, na rošt, na stožár a pod. včetně všech přípravných prácí ( naznačení trasy, rozměření, řezání trubek, kladení, osazení, zajištění a upevnění ) a dále včetně dodávky a montáže pomocného materiálu pro upevnění trubky ( klipy, pásky, hmoždinky a pod. ) . Dále obsahuje cenu za pom. mechanismy včetně všech ostatních vedlejších nákladů.</t>
  </si>
  <si>
    <t>741BBC</t>
  </si>
  <si>
    <t>Krabice odbočná s víčkem a svorkovnicí vč.zapojení, min. IP65 vč. průchodek</t>
  </si>
  <si>
    <t>-217865333</t>
  </si>
  <si>
    <t>Položka obsahuje: Dodávku a montáž krabice vč.podružného materiálu pro upevnění nebo uchycení krabice ( zhotovení otvoru pro krabici, drobné konzolky, šroubový materiál, sádra, šrouby, vruty, hřeby apod. ). Dále obsahuje cenu za pom. mechanismy včetně všech ostatních vedlejších nákladů.</t>
  </si>
  <si>
    <t>741ZAB</t>
  </si>
  <si>
    <t>Demontáž stávajících trubkových rozvodů</t>
  </si>
  <si>
    <t>-519975879</t>
  </si>
  <si>
    <t>Položka obsahuje: Demontáž stávajících trubkových vedení včetně manipulace a všech pomocných prací. Dále obsahuje cenu za pom. mechanismy včetně všech ostatních vedlejších nákladů.</t>
  </si>
  <si>
    <t>741ZAC</t>
  </si>
  <si>
    <t>Demontáž ocelové nosné konstrukce</t>
  </si>
  <si>
    <t>-990539340</t>
  </si>
  <si>
    <t>Položka obsahuje: Demontáž stávající ocelové konstrukce včetně manipulace. Dále obsahuje cenu za pom. mechanismy včetně všech ostatních vedlejších nákladů.</t>
  </si>
  <si>
    <t>2*4</t>
  </si>
  <si>
    <t>2*5</t>
  </si>
  <si>
    <t>30+85+5</t>
  </si>
  <si>
    <t>30+85+50</t>
  </si>
  <si>
    <t>Svítidlo pro montáž na městský sadový stožár pro zdroj do 2x36W</t>
  </si>
  <si>
    <t>Rozpojovací skříň veřejného osvětlení - TSB RF 5:4, dodávka, montáž, demontáž</t>
  </si>
  <si>
    <t>-2057430835</t>
  </si>
  <si>
    <t>743ZAB</t>
  </si>
  <si>
    <t>Demontáž osvětlovacího stožáru parkového do výšky 6m</t>
  </si>
  <si>
    <t>1451609068</t>
  </si>
  <si>
    <t>Položka obsahuje: Demontáž stožáru včetně veškeré elektrovýzbroje ( svítidla, kabely, rozvodnice ), všech mechanismů potřebných k demontáži stožáru, manipulace s ním a nakládku na dopravní prostředek. Dále obsahuje cenu za pom. mechanismy včetně všech ostatních vedlejších nákladů.</t>
  </si>
  <si>
    <t>1286624942</t>
  </si>
  <si>
    <t>Poznámka k položce:
Náklady zhotovitele, související s prováděním zkoušek a revizí předepsaných objednatelem:
Zkoušení materiálů, konstrukcí a prací nezávislou zkušebnou a nad rámec KZP
Preliminář: 150 000,- Kč
Způsob placení položky: na základě potvrzených faktur TDI stavby a rozpočtovým oddělením střediska 1100, společnosti BKOM,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</si>
</sst>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09">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5"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7"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9"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20" fillId="3" borderId="0" xfId="0" applyFont="1" applyFill="1" applyAlignment="1">
      <alignment horizontal="center"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7" xfId="0" applyNumberFormat="1" applyFont="1" applyBorder="1" applyAlignment="1">
      <alignment vertical="center"/>
    </xf>
    <xf numFmtId="4" fontId="18" fillId="0" borderId="0" xfId="0" applyNumberFormat="1" applyFont="1" applyAlignment="1">
      <alignment vertical="center"/>
    </xf>
    <xf numFmtId="166" fontId="18" fillId="0" borderId="0" xfId="0" applyNumberFormat="1" applyFont="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horizontal="left" vertical="center"/>
    </xf>
    <xf numFmtId="0" fontId="0" fillId="0" borderId="3" xfId="0" applyBorder="1" applyAlignment="1">
      <alignment vertical="center" wrapText="1"/>
    </xf>
    <xf numFmtId="0" fontId="15"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0" fillId="3" borderId="0" xfId="0" applyFont="1" applyFill="1" applyAlignment="1">
      <alignment horizontal="left" vertical="center"/>
    </xf>
    <xf numFmtId="0" fontId="20"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0" xfId="0" applyFont="1" applyFill="1" applyAlignment="1">
      <alignment horizontal="center" vertical="center" wrapText="1"/>
    </xf>
    <xf numFmtId="4" fontId="22" fillId="0" borderId="0" xfId="0" applyNumberFormat="1" applyFont="1"/>
    <xf numFmtId="166" fontId="30" fillId="0" borderId="10" xfId="0" applyNumberFormat="1" applyFont="1" applyBorder="1"/>
    <xf numFmtId="166" fontId="30" fillId="0" borderId="11" xfId="0" applyNumberFormat="1" applyFont="1" applyBorder="1"/>
    <xf numFmtId="4" fontId="31"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0" borderId="17" xfId="0" applyFont="1" applyBorder="1" applyAlignment="1">
      <alignment horizontal="left" vertical="center"/>
    </xf>
    <xf numFmtId="0" fontId="21" fillId="0" borderId="0" xfId="0" applyFont="1" applyAlignment="1">
      <alignment horizontal="center" vertical="center"/>
    </xf>
    <xf numFmtId="166" fontId="21" fillId="0" borderId="0" xfId="0" applyNumberFormat="1" applyFont="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0" fillId="0" borderId="0" xfId="0" applyNumberFormat="1" applyAlignment="1">
      <alignment vertical="center"/>
    </xf>
    <xf numFmtId="0" fontId="32" fillId="0" borderId="0" xfId="0" applyFont="1" applyAlignment="1">
      <alignment horizontal="left" vertical="center"/>
    </xf>
    <xf numFmtId="0" fontId="33" fillId="0" borderId="0" xfId="0" applyFont="1" applyAlignment="1">
      <alignment horizontal="left" vertical="center" wrapText="1"/>
    </xf>
    <xf numFmtId="0" fontId="0" fillId="0" borderId="17" xfId="0" applyBorder="1" applyAlignment="1">
      <alignment vertical="center"/>
    </xf>
    <xf numFmtId="0" fontId="34" fillId="0" borderId="0" xfId="0" applyFont="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7" xfId="0" applyFont="1" applyBorder="1" applyAlignment="1">
      <alignment vertical="center"/>
    </xf>
    <xf numFmtId="0" fontId="11"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0" borderId="17" xfId="0" applyFont="1" applyBorder="1" applyAlignment="1">
      <alignment horizontal="left" vertical="center"/>
    </xf>
    <xf numFmtId="0" fontId="35" fillId="0" borderId="0" xfId="0" applyFont="1" applyAlignment="1">
      <alignment horizontal="center" vertical="center"/>
    </xf>
    <xf numFmtId="0" fontId="33" fillId="0" borderId="0" xfId="0" applyFont="1" applyAlignment="1">
      <alignment horizontal="left" vertical="top" wrapText="1"/>
    </xf>
    <xf numFmtId="4" fontId="26" fillId="0" borderId="0" xfId="0" applyNumberFormat="1" applyFont="1" applyAlignment="1">
      <alignment vertical="center"/>
    </xf>
    <xf numFmtId="0" fontId="26" fillId="0" borderId="0" xfId="0"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13" fillId="4" borderId="0" xfId="0" applyFont="1" applyFill="1" applyAlignment="1">
      <alignment horizontal="center" vertical="center"/>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ill="1" applyBorder="1" applyAlignment="1">
      <alignment vertical="center"/>
    </xf>
    <xf numFmtId="4" fontId="5" fillId="2" borderId="7" xfId="0" applyNumberFormat="1" applyFont="1" applyFill="1" applyBorder="1" applyAlignment="1">
      <alignment vertical="center"/>
    </xf>
    <xf numFmtId="0" fontId="0" fillId="2" borderId="21" xfId="0" applyFill="1" applyBorder="1" applyAlignment="1">
      <alignment vertical="center"/>
    </xf>
    <xf numFmtId="0" fontId="25" fillId="0" borderId="0" xfId="0" applyFont="1" applyAlignment="1">
      <alignment horizontal="left" vertical="center" wrapText="1"/>
    </xf>
    <xf numFmtId="0" fontId="20" fillId="3" borderId="6" xfId="0" applyFont="1" applyFill="1" applyBorder="1" applyAlignment="1">
      <alignment horizontal="center" vertical="center"/>
    </xf>
    <xf numFmtId="0" fontId="20" fillId="3" borderId="7"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22"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20" fillId="3" borderId="7" xfId="0" applyFont="1" applyFill="1" applyBorder="1" applyAlignment="1">
      <alignment horizontal="center" vertical="center"/>
    </xf>
    <xf numFmtId="0" fontId="18" fillId="0" borderId="16" xfId="0" applyFont="1" applyBorder="1" applyAlignment="1">
      <alignment horizontal="center" vertical="center"/>
    </xf>
    <xf numFmtId="0" fontId="18" fillId="0" borderId="10" xfId="0" applyFont="1" applyBorder="1" applyAlignment="1">
      <alignment horizontal="left" vertical="center"/>
    </xf>
    <xf numFmtId="0" fontId="19" fillId="0" borderId="17" xfId="0" applyFont="1" applyBorder="1" applyAlignment="1">
      <alignment horizontal="left" vertical="center"/>
    </xf>
    <xf numFmtId="0" fontId="19" fillId="0" borderId="0" xfId="0" applyFont="1" applyAlignment="1">
      <alignment horizontal="left" vertical="center"/>
    </xf>
    <xf numFmtId="4" fontId="22" fillId="0" borderId="0" xfId="0" applyNumberFormat="1" applyFont="1" applyAlignment="1">
      <alignment horizontal="right" vertical="center"/>
    </xf>
    <xf numFmtId="0" fontId="20" fillId="3" borderId="7" xfId="0" applyFont="1" applyFill="1" applyBorder="1" applyAlignment="1">
      <alignment horizontal="right" vertical="center"/>
    </xf>
    <xf numFmtId="0" fontId="20" fillId="3" borderId="21"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6"/>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1</v>
      </c>
      <c r="BT1" s="14" t="s">
        <v>3</v>
      </c>
      <c r="BU1" s="14" t="s">
        <v>3</v>
      </c>
      <c r="BV1" s="14" t="s">
        <v>4</v>
      </c>
    </row>
    <row r="2" spans="44:72" ht="36.95" customHeight="1">
      <c r="AR2" s="177" t="s">
        <v>5</v>
      </c>
      <c r="AS2" s="175"/>
      <c r="AT2" s="175"/>
      <c r="AU2" s="175"/>
      <c r="AV2" s="175"/>
      <c r="AW2" s="175"/>
      <c r="AX2" s="175"/>
      <c r="AY2" s="175"/>
      <c r="AZ2" s="175"/>
      <c r="BA2" s="175"/>
      <c r="BB2" s="175"/>
      <c r="BC2" s="175"/>
      <c r="BD2" s="175"/>
      <c r="BE2" s="175"/>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8"/>
      <c r="D4" s="19" t="s">
        <v>9</v>
      </c>
      <c r="AR4" s="18"/>
      <c r="AS4" s="20" t="s">
        <v>10</v>
      </c>
      <c r="BS4" s="15" t="s">
        <v>11</v>
      </c>
    </row>
    <row r="5" spans="2:71" ht="12" customHeight="1">
      <c r="B5" s="18"/>
      <c r="D5" s="21" t="s">
        <v>12</v>
      </c>
      <c r="K5" s="174" t="s">
        <v>13</v>
      </c>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R5" s="18"/>
      <c r="BS5" s="15" t="s">
        <v>6</v>
      </c>
    </row>
    <row r="6" spans="2:71" ht="36.95" customHeight="1">
      <c r="B6" s="18"/>
      <c r="D6" s="23" t="s">
        <v>14</v>
      </c>
      <c r="K6" s="176" t="s">
        <v>15</v>
      </c>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R6" s="18"/>
      <c r="BS6" s="15" t="s">
        <v>16</v>
      </c>
    </row>
    <row r="7" spans="2:71" ht="12" customHeight="1">
      <c r="B7" s="18"/>
      <c r="D7" s="24" t="s">
        <v>17</v>
      </c>
      <c r="K7" s="22" t="s">
        <v>1</v>
      </c>
      <c r="AK7" s="24" t="s">
        <v>18</v>
      </c>
      <c r="AN7" s="22" t="s">
        <v>1</v>
      </c>
      <c r="AR7" s="18"/>
      <c r="BS7" s="15" t="s">
        <v>19</v>
      </c>
    </row>
    <row r="8" spans="2:71" ht="12" customHeight="1">
      <c r="B8" s="18"/>
      <c r="D8" s="24" t="s">
        <v>20</v>
      </c>
      <c r="K8" s="22" t="s">
        <v>21</v>
      </c>
      <c r="AK8" s="24" t="s">
        <v>22</v>
      </c>
      <c r="AN8" s="22" t="s">
        <v>23</v>
      </c>
      <c r="AR8" s="18"/>
      <c r="BS8" s="15" t="s">
        <v>24</v>
      </c>
    </row>
    <row r="9" spans="2:71" ht="14.45" customHeight="1">
      <c r="B9" s="18"/>
      <c r="AR9" s="18"/>
      <c r="BS9" s="15" t="s">
        <v>25</v>
      </c>
    </row>
    <row r="10" spans="2:71" ht="12" customHeight="1">
      <c r="B10" s="18"/>
      <c r="D10" s="24" t="s">
        <v>26</v>
      </c>
      <c r="AK10" s="24" t="s">
        <v>27</v>
      </c>
      <c r="AN10" s="22" t="s">
        <v>28</v>
      </c>
      <c r="AR10" s="18"/>
      <c r="BS10" s="15" t="s">
        <v>16</v>
      </c>
    </row>
    <row r="11" spans="2:71" ht="18.4" customHeight="1">
      <c r="B11" s="18"/>
      <c r="E11" s="22" t="s">
        <v>29</v>
      </c>
      <c r="AK11" s="24" t="s">
        <v>30</v>
      </c>
      <c r="AN11" s="22" t="s">
        <v>1</v>
      </c>
      <c r="AR11" s="18"/>
      <c r="BS11" s="15" t="s">
        <v>16</v>
      </c>
    </row>
    <row r="12" spans="2:71" ht="6.95" customHeight="1">
      <c r="B12" s="18"/>
      <c r="AR12" s="18"/>
      <c r="BS12" s="15" t="s">
        <v>16</v>
      </c>
    </row>
    <row r="13" spans="2:71" ht="12" customHeight="1">
      <c r="B13" s="18"/>
      <c r="D13" s="24" t="s">
        <v>31</v>
      </c>
      <c r="AK13" s="24" t="s">
        <v>27</v>
      </c>
      <c r="AN13" s="22" t="s">
        <v>1</v>
      </c>
      <c r="AR13" s="18"/>
      <c r="BS13" s="15" t="s">
        <v>16</v>
      </c>
    </row>
    <row r="14" spans="2:71" ht="12.75">
      <c r="B14" s="18"/>
      <c r="E14" s="22" t="s">
        <v>21</v>
      </c>
      <c r="AK14" s="24" t="s">
        <v>30</v>
      </c>
      <c r="AN14" s="22" t="s">
        <v>1</v>
      </c>
      <c r="AR14" s="18"/>
      <c r="BS14" s="15" t="s">
        <v>16</v>
      </c>
    </row>
    <row r="15" spans="2:71" ht="6.95" customHeight="1">
      <c r="B15" s="18"/>
      <c r="AR15" s="18"/>
      <c r="BS15" s="15" t="s">
        <v>3</v>
      </c>
    </row>
    <row r="16" spans="2:71" ht="12" customHeight="1">
      <c r="B16" s="18"/>
      <c r="D16" s="24" t="s">
        <v>32</v>
      </c>
      <c r="AK16" s="24" t="s">
        <v>27</v>
      </c>
      <c r="AN16" s="22" t="s">
        <v>33</v>
      </c>
      <c r="AR16" s="18"/>
      <c r="BS16" s="15" t="s">
        <v>3</v>
      </c>
    </row>
    <row r="17" spans="2:71" ht="18.4" customHeight="1">
      <c r="B17" s="18"/>
      <c r="E17" s="22" t="s">
        <v>34</v>
      </c>
      <c r="AK17" s="24" t="s">
        <v>30</v>
      </c>
      <c r="AN17" s="22" t="s">
        <v>1</v>
      </c>
      <c r="AR17" s="18"/>
      <c r="BS17" s="15" t="s">
        <v>35</v>
      </c>
    </row>
    <row r="18" spans="2:71" ht="6.95" customHeight="1">
      <c r="B18" s="18"/>
      <c r="AR18" s="18"/>
      <c r="BS18" s="15" t="s">
        <v>6</v>
      </c>
    </row>
    <row r="19" spans="2:71" ht="12" customHeight="1">
      <c r="B19" s="18"/>
      <c r="D19" s="24" t="s">
        <v>36</v>
      </c>
      <c r="AK19" s="24" t="s">
        <v>27</v>
      </c>
      <c r="AN19" s="22" t="s">
        <v>1</v>
      </c>
      <c r="AR19" s="18"/>
      <c r="BS19" s="15" t="s">
        <v>6</v>
      </c>
    </row>
    <row r="20" spans="2:71" ht="18.4" customHeight="1">
      <c r="B20" s="18"/>
      <c r="E20" s="22" t="s">
        <v>21</v>
      </c>
      <c r="AK20" s="24" t="s">
        <v>30</v>
      </c>
      <c r="AN20" s="22" t="s">
        <v>1</v>
      </c>
      <c r="AR20" s="18"/>
      <c r="BS20" s="15" t="s">
        <v>35</v>
      </c>
    </row>
    <row r="21" spans="2:44" ht="6.95" customHeight="1">
      <c r="B21" s="18"/>
      <c r="AR21" s="18"/>
    </row>
    <row r="22" spans="2:44" ht="12" customHeight="1">
      <c r="B22" s="18"/>
      <c r="D22" s="24" t="s">
        <v>37</v>
      </c>
      <c r="AR22" s="18"/>
    </row>
    <row r="23" spans="2:44" ht="51" customHeight="1">
      <c r="B23" s="18"/>
      <c r="E23" s="178" t="s">
        <v>38</v>
      </c>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R23" s="18"/>
    </row>
    <row r="24" spans="2:44" ht="6.95" customHeight="1">
      <c r="B24" s="18"/>
      <c r="AR24" s="18"/>
    </row>
    <row r="25" spans="2:44" ht="6.95" customHeight="1">
      <c r="B25" s="1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8"/>
    </row>
    <row r="26" spans="2:44" s="1" customFormat="1" ht="25.9" customHeight="1">
      <c r="B26" s="27"/>
      <c r="D26" s="28" t="s">
        <v>39</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179">
        <f>ROUND(AG94,2)</f>
        <v>0</v>
      </c>
      <c r="AL26" s="180"/>
      <c r="AM26" s="180"/>
      <c r="AN26" s="180"/>
      <c r="AO26" s="180"/>
      <c r="AR26" s="27"/>
    </row>
    <row r="27" spans="2:44" s="1" customFormat="1" ht="6.95" customHeight="1">
      <c r="B27" s="27"/>
      <c r="AR27" s="27"/>
    </row>
    <row r="28" spans="2:44" s="1" customFormat="1" ht="12.75">
      <c r="B28" s="27"/>
      <c r="L28" s="181" t="s">
        <v>40</v>
      </c>
      <c r="M28" s="181"/>
      <c r="N28" s="181"/>
      <c r="O28" s="181"/>
      <c r="P28" s="181"/>
      <c r="W28" s="181" t="s">
        <v>41</v>
      </c>
      <c r="X28" s="181"/>
      <c r="Y28" s="181"/>
      <c r="Z28" s="181"/>
      <c r="AA28" s="181"/>
      <c r="AB28" s="181"/>
      <c r="AC28" s="181"/>
      <c r="AD28" s="181"/>
      <c r="AE28" s="181"/>
      <c r="AK28" s="181" t="s">
        <v>42</v>
      </c>
      <c r="AL28" s="181"/>
      <c r="AM28" s="181"/>
      <c r="AN28" s="181"/>
      <c r="AO28" s="181"/>
      <c r="AR28" s="27"/>
    </row>
    <row r="29" spans="2:44" s="2" customFormat="1" ht="14.45" customHeight="1">
      <c r="B29" s="31"/>
      <c r="D29" s="24" t="s">
        <v>43</v>
      </c>
      <c r="F29" s="24" t="s">
        <v>44</v>
      </c>
      <c r="L29" s="184">
        <v>0.21</v>
      </c>
      <c r="M29" s="183"/>
      <c r="N29" s="183"/>
      <c r="O29" s="183"/>
      <c r="P29" s="183"/>
      <c r="W29" s="182">
        <f>ROUND(AZ94,2)</f>
        <v>0</v>
      </c>
      <c r="X29" s="183"/>
      <c r="Y29" s="183"/>
      <c r="Z29" s="183"/>
      <c r="AA29" s="183"/>
      <c r="AB29" s="183"/>
      <c r="AC29" s="183"/>
      <c r="AD29" s="183"/>
      <c r="AE29" s="183"/>
      <c r="AK29" s="182">
        <f>ROUND(AV94,2)</f>
        <v>0</v>
      </c>
      <c r="AL29" s="183"/>
      <c r="AM29" s="183"/>
      <c r="AN29" s="183"/>
      <c r="AO29" s="183"/>
      <c r="AR29" s="31"/>
    </row>
    <row r="30" spans="2:44" s="2" customFormat="1" ht="14.45" customHeight="1">
      <c r="B30" s="31"/>
      <c r="F30" s="24" t="s">
        <v>45</v>
      </c>
      <c r="L30" s="184">
        <v>0.15</v>
      </c>
      <c r="M30" s="183"/>
      <c r="N30" s="183"/>
      <c r="O30" s="183"/>
      <c r="P30" s="183"/>
      <c r="W30" s="182">
        <f>ROUND(BA94,2)</f>
        <v>0</v>
      </c>
      <c r="X30" s="183"/>
      <c r="Y30" s="183"/>
      <c r="Z30" s="183"/>
      <c r="AA30" s="183"/>
      <c r="AB30" s="183"/>
      <c r="AC30" s="183"/>
      <c r="AD30" s="183"/>
      <c r="AE30" s="183"/>
      <c r="AK30" s="182">
        <f>ROUND(AW94,2)</f>
        <v>0</v>
      </c>
      <c r="AL30" s="183"/>
      <c r="AM30" s="183"/>
      <c r="AN30" s="183"/>
      <c r="AO30" s="183"/>
      <c r="AR30" s="31"/>
    </row>
    <row r="31" spans="2:44" s="2" customFormat="1" ht="14.45" customHeight="1" hidden="1">
      <c r="B31" s="31"/>
      <c r="F31" s="24" t="s">
        <v>46</v>
      </c>
      <c r="L31" s="184">
        <v>0.21</v>
      </c>
      <c r="M31" s="183"/>
      <c r="N31" s="183"/>
      <c r="O31" s="183"/>
      <c r="P31" s="183"/>
      <c r="W31" s="182">
        <f>ROUND(BB94,2)</f>
        <v>0</v>
      </c>
      <c r="X31" s="183"/>
      <c r="Y31" s="183"/>
      <c r="Z31" s="183"/>
      <c r="AA31" s="183"/>
      <c r="AB31" s="183"/>
      <c r="AC31" s="183"/>
      <c r="AD31" s="183"/>
      <c r="AE31" s="183"/>
      <c r="AK31" s="182">
        <v>0</v>
      </c>
      <c r="AL31" s="183"/>
      <c r="AM31" s="183"/>
      <c r="AN31" s="183"/>
      <c r="AO31" s="183"/>
      <c r="AR31" s="31"/>
    </row>
    <row r="32" spans="2:44" s="2" customFormat="1" ht="14.45" customHeight="1" hidden="1">
      <c r="B32" s="31"/>
      <c r="F32" s="24" t="s">
        <v>47</v>
      </c>
      <c r="L32" s="184">
        <v>0.15</v>
      </c>
      <c r="M32" s="183"/>
      <c r="N32" s="183"/>
      <c r="O32" s="183"/>
      <c r="P32" s="183"/>
      <c r="W32" s="182">
        <f>ROUND(BC94,2)</f>
        <v>0</v>
      </c>
      <c r="X32" s="183"/>
      <c r="Y32" s="183"/>
      <c r="Z32" s="183"/>
      <c r="AA32" s="183"/>
      <c r="AB32" s="183"/>
      <c r="AC32" s="183"/>
      <c r="AD32" s="183"/>
      <c r="AE32" s="183"/>
      <c r="AK32" s="182">
        <v>0</v>
      </c>
      <c r="AL32" s="183"/>
      <c r="AM32" s="183"/>
      <c r="AN32" s="183"/>
      <c r="AO32" s="183"/>
      <c r="AR32" s="31"/>
    </row>
    <row r="33" spans="2:44" s="2" customFormat="1" ht="14.45" customHeight="1" hidden="1">
      <c r="B33" s="31"/>
      <c r="F33" s="24" t="s">
        <v>48</v>
      </c>
      <c r="L33" s="184">
        <v>0</v>
      </c>
      <c r="M33" s="183"/>
      <c r="N33" s="183"/>
      <c r="O33" s="183"/>
      <c r="P33" s="183"/>
      <c r="W33" s="182">
        <f>ROUND(BD94,2)</f>
        <v>0</v>
      </c>
      <c r="X33" s="183"/>
      <c r="Y33" s="183"/>
      <c r="Z33" s="183"/>
      <c r="AA33" s="183"/>
      <c r="AB33" s="183"/>
      <c r="AC33" s="183"/>
      <c r="AD33" s="183"/>
      <c r="AE33" s="183"/>
      <c r="AK33" s="182">
        <v>0</v>
      </c>
      <c r="AL33" s="183"/>
      <c r="AM33" s="183"/>
      <c r="AN33" s="183"/>
      <c r="AO33" s="183"/>
      <c r="AR33" s="31"/>
    </row>
    <row r="34" spans="2:44" s="1" customFormat="1" ht="6.95" customHeight="1">
      <c r="B34" s="27"/>
      <c r="AR34" s="27"/>
    </row>
    <row r="35" spans="2:44" s="1" customFormat="1" ht="25.9" customHeight="1">
      <c r="B35" s="27"/>
      <c r="C35" s="32"/>
      <c r="D35" s="33" t="s">
        <v>49</v>
      </c>
      <c r="E35" s="34"/>
      <c r="F35" s="34"/>
      <c r="G35" s="34"/>
      <c r="H35" s="34"/>
      <c r="I35" s="34"/>
      <c r="J35" s="34"/>
      <c r="K35" s="34"/>
      <c r="L35" s="34"/>
      <c r="M35" s="34"/>
      <c r="N35" s="34"/>
      <c r="O35" s="34"/>
      <c r="P35" s="34"/>
      <c r="Q35" s="34"/>
      <c r="R35" s="34"/>
      <c r="S35" s="34"/>
      <c r="T35" s="35" t="s">
        <v>50</v>
      </c>
      <c r="U35" s="34"/>
      <c r="V35" s="34"/>
      <c r="W35" s="34"/>
      <c r="X35" s="185" t="s">
        <v>51</v>
      </c>
      <c r="Y35" s="186"/>
      <c r="Z35" s="186"/>
      <c r="AA35" s="186"/>
      <c r="AB35" s="186"/>
      <c r="AC35" s="34"/>
      <c r="AD35" s="34"/>
      <c r="AE35" s="34"/>
      <c r="AF35" s="34"/>
      <c r="AG35" s="34"/>
      <c r="AH35" s="34"/>
      <c r="AI35" s="34"/>
      <c r="AJ35" s="34"/>
      <c r="AK35" s="187">
        <f>SUM(AK26:AK33)</f>
        <v>0</v>
      </c>
      <c r="AL35" s="186"/>
      <c r="AM35" s="186"/>
      <c r="AN35" s="186"/>
      <c r="AO35" s="188"/>
      <c r="AP35" s="32"/>
      <c r="AQ35" s="32"/>
      <c r="AR35" s="27"/>
    </row>
    <row r="36" spans="2:44" s="1" customFormat="1" ht="6.95" customHeight="1">
      <c r="B36" s="27"/>
      <c r="AR36" s="27"/>
    </row>
    <row r="37" spans="2:44" s="1" customFormat="1" ht="14.45" customHeight="1">
      <c r="B37" s="27"/>
      <c r="AR37" s="27"/>
    </row>
    <row r="38" spans="2:44" ht="14.45" customHeight="1">
      <c r="B38" s="18"/>
      <c r="AR38" s="18"/>
    </row>
    <row r="39" spans="2:44" ht="14.45" customHeight="1">
      <c r="B39" s="18"/>
      <c r="AR39" s="18"/>
    </row>
    <row r="40" spans="2:44" ht="14.45" customHeight="1">
      <c r="B40" s="18"/>
      <c r="AR40" s="18"/>
    </row>
    <row r="41" spans="2:44" ht="14.45" customHeight="1">
      <c r="B41" s="18"/>
      <c r="AR41" s="18"/>
    </row>
    <row r="42" spans="2:44" ht="14.45" customHeight="1">
      <c r="B42" s="18"/>
      <c r="AR42" s="18"/>
    </row>
    <row r="43" spans="2:44" ht="14.45" customHeight="1">
      <c r="B43" s="18"/>
      <c r="AR43" s="18"/>
    </row>
    <row r="44" spans="2:44" ht="14.45" customHeight="1">
      <c r="B44" s="18"/>
      <c r="AR44" s="18"/>
    </row>
    <row r="45" spans="2:44" ht="14.45" customHeight="1">
      <c r="B45" s="18"/>
      <c r="AR45" s="18"/>
    </row>
    <row r="46" spans="2:44" ht="14.45" customHeight="1">
      <c r="B46" s="18"/>
      <c r="AR46" s="18"/>
    </row>
    <row r="47" spans="2:44" ht="14.45" customHeight="1">
      <c r="B47" s="18"/>
      <c r="AR47" s="18"/>
    </row>
    <row r="48" spans="2:44" ht="14.45" customHeight="1">
      <c r="B48" s="18"/>
      <c r="AR48" s="18"/>
    </row>
    <row r="49" spans="2:44" s="1" customFormat="1" ht="14.45" customHeight="1">
      <c r="B49" s="27"/>
      <c r="D49" s="36" t="s">
        <v>52</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6" t="s">
        <v>53</v>
      </c>
      <c r="AI49" s="37"/>
      <c r="AJ49" s="37"/>
      <c r="AK49" s="37"/>
      <c r="AL49" s="37"/>
      <c r="AM49" s="37"/>
      <c r="AN49" s="37"/>
      <c r="AO49" s="37"/>
      <c r="AR49" s="27"/>
    </row>
    <row r="50" spans="2:44" ht="12">
      <c r="B50" s="18"/>
      <c r="AR50" s="18"/>
    </row>
    <row r="51" spans="2:44" ht="12">
      <c r="B51" s="18"/>
      <c r="AR51" s="18"/>
    </row>
    <row r="52" spans="2:44" ht="12">
      <c r="B52" s="18"/>
      <c r="AR52" s="18"/>
    </row>
    <row r="53" spans="2:44" ht="12">
      <c r="B53" s="18"/>
      <c r="AR53" s="18"/>
    </row>
    <row r="54" spans="2:44" ht="12">
      <c r="B54" s="18"/>
      <c r="AR54" s="18"/>
    </row>
    <row r="55" spans="2:44" ht="12">
      <c r="B55" s="18"/>
      <c r="AR55" s="18"/>
    </row>
    <row r="56" spans="2:44" ht="12">
      <c r="B56" s="18"/>
      <c r="AR56" s="18"/>
    </row>
    <row r="57" spans="2:44" ht="12">
      <c r="B57" s="18"/>
      <c r="AR57" s="18"/>
    </row>
    <row r="58" spans="2:44" ht="12">
      <c r="B58" s="18"/>
      <c r="AR58" s="18"/>
    </row>
    <row r="59" spans="2:44" ht="12">
      <c r="B59" s="18"/>
      <c r="AR59" s="18"/>
    </row>
    <row r="60" spans="2:44" s="1" customFormat="1" ht="12.75">
      <c r="B60" s="27"/>
      <c r="D60" s="38" t="s">
        <v>54</v>
      </c>
      <c r="E60" s="29"/>
      <c r="F60" s="29"/>
      <c r="G60" s="29"/>
      <c r="H60" s="29"/>
      <c r="I60" s="29"/>
      <c r="J60" s="29"/>
      <c r="K60" s="29"/>
      <c r="L60" s="29"/>
      <c r="M60" s="29"/>
      <c r="N60" s="29"/>
      <c r="O60" s="29"/>
      <c r="P60" s="29"/>
      <c r="Q60" s="29"/>
      <c r="R60" s="29"/>
      <c r="S60" s="29"/>
      <c r="T60" s="29"/>
      <c r="U60" s="29"/>
      <c r="V60" s="38" t="s">
        <v>55</v>
      </c>
      <c r="W60" s="29"/>
      <c r="X60" s="29"/>
      <c r="Y60" s="29"/>
      <c r="Z60" s="29"/>
      <c r="AA60" s="29"/>
      <c r="AB60" s="29"/>
      <c r="AC60" s="29"/>
      <c r="AD60" s="29"/>
      <c r="AE60" s="29"/>
      <c r="AF60" s="29"/>
      <c r="AG60" s="29"/>
      <c r="AH60" s="38" t="s">
        <v>54</v>
      </c>
      <c r="AI60" s="29"/>
      <c r="AJ60" s="29"/>
      <c r="AK60" s="29"/>
      <c r="AL60" s="29"/>
      <c r="AM60" s="38" t="s">
        <v>55</v>
      </c>
      <c r="AN60" s="29"/>
      <c r="AO60" s="29"/>
      <c r="AR60" s="27"/>
    </row>
    <row r="61" spans="2:44" ht="12">
      <c r="B61" s="18"/>
      <c r="AR61" s="18"/>
    </row>
    <row r="62" spans="2:44" ht="12">
      <c r="B62" s="18"/>
      <c r="AR62" s="18"/>
    </row>
    <row r="63" spans="2:44" ht="12">
      <c r="B63" s="18"/>
      <c r="AR63" s="18"/>
    </row>
    <row r="64" spans="2:44" s="1" customFormat="1" ht="12.75">
      <c r="B64" s="27"/>
      <c r="D64" s="36" t="s">
        <v>56</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6" t="s">
        <v>57</v>
      </c>
      <c r="AI64" s="37"/>
      <c r="AJ64" s="37"/>
      <c r="AK64" s="37"/>
      <c r="AL64" s="37"/>
      <c r="AM64" s="37"/>
      <c r="AN64" s="37"/>
      <c r="AO64" s="37"/>
      <c r="AR64" s="27"/>
    </row>
    <row r="65" spans="2:44" ht="12">
      <c r="B65" s="18"/>
      <c r="AR65" s="18"/>
    </row>
    <row r="66" spans="2:44" ht="12">
      <c r="B66" s="18"/>
      <c r="AR66" s="18"/>
    </row>
    <row r="67" spans="2:44" ht="12">
      <c r="B67" s="18"/>
      <c r="AR67" s="18"/>
    </row>
    <row r="68" spans="2:44" ht="12">
      <c r="B68" s="18"/>
      <c r="AR68" s="18"/>
    </row>
    <row r="69" spans="2:44" ht="12">
      <c r="B69" s="18"/>
      <c r="AR69" s="18"/>
    </row>
    <row r="70" spans="2:44" ht="12">
      <c r="B70" s="18"/>
      <c r="AR70" s="18"/>
    </row>
    <row r="71" spans="2:44" ht="12">
      <c r="B71" s="18"/>
      <c r="AR71" s="18"/>
    </row>
    <row r="72" spans="2:44" ht="12">
      <c r="B72" s="18"/>
      <c r="AR72" s="18"/>
    </row>
    <row r="73" spans="2:44" ht="12">
      <c r="B73" s="18"/>
      <c r="AR73" s="18"/>
    </row>
    <row r="74" spans="2:44" ht="12">
      <c r="B74" s="18"/>
      <c r="AR74" s="18"/>
    </row>
    <row r="75" spans="2:44" s="1" customFormat="1" ht="12.75">
      <c r="B75" s="27"/>
      <c r="D75" s="38" t="s">
        <v>54</v>
      </c>
      <c r="E75" s="29"/>
      <c r="F75" s="29"/>
      <c r="G75" s="29"/>
      <c r="H75" s="29"/>
      <c r="I75" s="29"/>
      <c r="J75" s="29"/>
      <c r="K75" s="29"/>
      <c r="L75" s="29"/>
      <c r="M75" s="29"/>
      <c r="N75" s="29"/>
      <c r="O75" s="29"/>
      <c r="P75" s="29"/>
      <c r="Q75" s="29"/>
      <c r="R75" s="29"/>
      <c r="S75" s="29"/>
      <c r="T75" s="29"/>
      <c r="U75" s="29"/>
      <c r="V75" s="38" t="s">
        <v>55</v>
      </c>
      <c r="W75" s="29"/>
      <c r="X75" s="29"/>
      <c r="Y75" s="29"/>
      <c r="Z75" s="29"/>
      <c r="AA75" s="29"/>
      <c r="AB75" s="29"/>
      <c r="AC75" s="29"/>
      <c r="AD75" s="29"/>
      <c r="AE75" s="29"/>
      <c r="AF75" s="29"/>
      <c r="AG75" s="29"/>
      <c r="AH75" s="38" t="s">
        <v>54</v>
      </c>
      <c r="AI75" s="29"/>
      <c r="AJ75" s="29"/>
      <c r="AK75" s="29"/>
      <c r="AL75" s="29"/>
      <c r="AM75" s="38" t="s">
        <v>55</v>
      </c>
      <c r="AN75" s="29"/>
      <c r="AO75" s="29"/>
      <c r="AR75" s="27"/>
    </row>
    <row r="76" spans="2:44" s="1" customFormat="1" ht="12">
      <c r="B76" s="27"/>
      <c r="AR76" s="27"/>
    </row>
    <row r="77" spans="2:44" s="1" customFormat="1" ht="6.95" customHeight="1">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27"/>
    </row>
    <row r="81" spans="2:44" s="1" customFormat="1" ht="6.95" customHeight="1">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7"/>
    </row>
    <row r="82" spans="2:44" s="1" customFormat="1" ht="24.95" customHeight="1">
      <c r="B82" s="27"/>
      <c r="C82" s="19" t="s">
        <v>58</v>
      </c>
      <c r="AR82" s="27"/>
    </row>
    <row r="83" spans="2:44" s="1" customFormat="1" ht="6.95" customHeight="1">
      <c r="B83" s="27"/>
      <c r="AR83" s="27"/>
    </row>
    <row r="84" spans="2:44" s="3" customFormat="1" ht="12" customHeight="1">
      <c r="B84" s="43"/>
      <c r="C84" s="24" t="s">
        <v>12</v>
      </c>
      <c r="L84" s="3" t="str">
        <f>K5</f>
        <v>17171</v>
      </c>
      <c r="AR84" s="43"/>
    </row>
    <row r="85" spans="2:44" s="4" customFormat="1" ht="36.95" customHeight="1">
      <c r="B85" s="44"/>
      <c r="C85" s="45" t="s">
        <v>14</v>
      </c>
      <c r="L85" s="192" t="str">
        <f>K6</f>
        <v>Oprava mostu ev. č. BM-569 Bernáčkova přes Svratku - AKTUALIZACE 2019</v>
      </c>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R85" s="44"/>
    </row>
    <row r="86" spans="2:44" s="1" customFormat="1" ht="6.95" customHeight="1">
      <c r="B86" s="27"/>
      <c r="AR86" s="27"/>
    </row>
    <row r="87" spans="2:44" s="1" customFormat="1" ht="12" customHeight="1">
      <c r="B87" s="27"/>
      <c r="C87" s="24" t="s">
        <v>20</v>
      </c>
      <c r="L87" s="46" t="str">
        <f>IF(K8="","",K8)</f>
        <v xml:space="preserve"> </v>
      </c>
      <c r="AI87" s="24" t="s">
        <v>22</v>
      </c>
      <c r="AM87" s="194" t="str">
        <f>IF(AN8="","",AN8)</f>
        <v>30. 5. 2018</v>
      </c>
      <c r="AN87" s="194"/>
      <c r="AR87" s="27"/>
    </row>
    <row r="88" spans="2:44" s="1" customFormat="1" ht="6.95" customHeight="1">
      <c r="B88" s="27"/>
      <c r="AR88" s="27"/>
    </row>
    <row r="89" spans="2:56" s="1" customFormat="1" ht="27.95" customHeight="1">
      <c r="B89" s="27"/>
      <c r="C89" s="24" t="s">
        <v>26</v>
      </c>
      <c r="L89" s="3" t="str">
        <f>IF(E11="","",E11)</f>
        <v>Brněnské komunikace, a.s.</v>
      </c>
      <c r="AI89" s="24" t="s">
        <v>32</v>
      </c>
      <c r="AM89" s="196" t="str">
        <f>IF(E17="","",E17)</f>
        <v>Projekční kancelář PRIS spol. s r. o.</v>
      </c>
      <c r="AN89" s="197"/>
      <c r="AO89" s="197"/>
      <c r="AP89" s="197"/>
      <c r="AR89" s="27"/>
      <c r="AS89" s="199" t="s">
        <v>59</v>
      </c>
      <c r="AT89" s="200"/>
      <c r="AU89" s="48"/>
      <c r="AV89" s="48"/>
      <c r="AW89" s="48"/>
      <c r="AX89" s="48"/>
      <c r="AY89" s="48"/>
      <c r="AZ89" s="48"/>
      <c r="BA89" s="48"/>
      <c r="BB89" s="48"/>
      <c r="BC89" s="48"/>
      <c r="BD89" s="49"/>
    </row>
    <row r="90" spans="2:56" s="1" customFormat="1" ht="15.2" customHeight="1">
      <c r="B90" s="27"/>
      <c r="C90" s="24" t="s">
        <v>31</v>
      </c>
      <c r="L90" s="3" t="str">
        <f>IF(E14="","",E14)</f>
        <v xml:space="preserve"> </v>
      </c>
      <c r="AI90" s="24" t="s">
        <v>36</v>
      </c>
      <c r="AM90" s="196" t="str">
        <f>IF(E20="","",E20)</f>
        <v xml:space="preserve"> </v>
      </c>
      <c r="AN90" s="197"/>
      <c r="AO90" s="197"/>
      <c r="AP90" s="197"/>
      <c r="AR90" s="27"/>
      <c r="AS90" s="201"/>
      <c r="AT90" s="202"/>
      <c r="BD90" s="51"/>
    </row>
    <row r="91" spans="2:56" s="1" customFormat="1" ht="10.9" customHeight="1">
      <c r="B91" s="27"/>
      <c r="AR91" s="27"/>
      <c r="AS91" s="201"/>
      <c r="AT91" s="202"/>
      <c r="BD91" s="51"/>
    </row>
    <row r="92" spans="2:56" s="1" customFormat="1" ht="29.25" customHeight="1">
      <c r="B92" s="27"/>
      <c r="C92" s="190" t="s">
        <v>60</v>
      </c>
      <c r="D92" s="191"/>
      <c r="E92" s="191"/>
      <c r="F92" s="191"/>
      <c r="G92" s="191"/>
      <c r="H92" s="52"/>
      <c r="I92" s="198" t="s">
        <v>61</v>
      </c>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204" t="s">
        <v>62</v>
      </c>
      <c r="AH92" s="191"/>
      <c r="AI92" s="191"/>
      <c r="AJ92" s="191"/>
      <c r="AK92" s="191"/>
      <c r="AL92" s="191"/>
      <c r="AM92" s="191"/>
      <c r="AN92" s="198" t="s">
        <v>63</v>
      </c>
      <c r="AO92" s="191"/>
      <c r="AP92" s="205"/>
      <c r="AQ92" s="53" t="s">
        <v>64</v>
      </c>
      <c r="AR92" s="27"/>
      <c r="AS92" s="54" t="s">
        <v>65</v>
      </c>
      <c r="AT92" s="55" t="s">
        <v>66</v>
      </c>
      <c r="AU92" s="55" t="s">
        <v>67</v>
      </c>
      <c r="AV92" s="55" t="s">
        <v>68</v>
      </c>
      <c r="AW92" s="55" t="s">
        <v>69</v>
      </c>
      <c r="AX92" s="55" t="s">
        <v>70</v>
      </c>
      <c r="AY92" s="55" t="s">
        <v>71</v>
      </c>
      <c r="AZ92" s="55" t="s">
        <v>72</v>
      </c>
      <c r="BA92" s="55" t="s">
        <v>73</v>
      </c>
      <c r="BB92" s="55" t="s">
        <v>74</v>
      </c>
      <c r="BC92" s="55" t="s">
        <v>75</v>
      </c>
      <c r="BD92" s="56" t="s">
        <v>76</v>
      </c>
    </row>
    <row r="93" spans="2:56" s="1" customFormat="1" ht="10.9" customHeight="1">
      <c r="B93" s="27"/>
      <c r="AR93" s="27"/>
      <c r="AS93" s="57"/>
      <c r="AT93" s="48"/>
      <c r="AU93" s="48"/>
      <c r="AV93" s="48"/>
      <c r="AW93" s="48"/>
      <c r="AX93" s="48"/>
      <c r="AY93" s="48"/>
      <c r="AZ93" s="48"/>
      <c r="BA93" s="48"/>
      <c r="BB93" s="48"/>
      <c r="BC93" s="48"/>
      <c r="BD93" s="49"/>
    </row>
    <row r="94" spans="2:90" s="5" customFormat="1" ht="32.45" customHeight="1">
      <c r="B94" s="58"/>
      <c r="C94" s="59" t="s">
        <v>77</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203">
        <f>ROUND(SUM(AG95:AG104),2)</f>
        <v>0</v>
      </c>
      <c r="AH94" s="203"/>
      <c r="AI94" s="203"/>
      <c r="AJ94" s="203"/>
      <c r="AK94" s="203"/>
      <c r="AL94" s="203"/>
      <c r="AM94" s="203"/>
      <c r="AN94" s="195">
        <f aca="true" t="shared" si="0" ref="AN94:AN104">SUM(AG94,AT94)</f>
        <v>0</v>
      </c>
      <c r="AO94" s="195"/>
      <c r="AP94" s="195"/>
      <c r="AQ94" s="62" t="s">
        <v>1</v>
      </c>
      <c r="AR94" s="58"/>
      <c r="AS94" s="63">
        <f>ROUND(SUM(AS95:AS104),2)</f>
        <v>0</v>
      </c>
      <c r="AT94" s="64">
        <f aca="true" t="shared" si="1" ref="AT94:AT104">ROUND(SUM(AV94:AW94),2)</f>
        <v>0</v>
      </c>
      <c r="AU94" s="65">
        <f>ROUND(SUM(AU95:AU104),5)</f>
        <v>23769.95746</v>
      </c>
      <c r="AV94" s="64">
        <f>ROUND(AZ94*L29,2)</f>
        <v>0</v>
      </c>
      <c r="AW94" s="64">
        <f>ROUND(BA94*L30,2)</f>
        <v>0</v>
      </c>
      <c r="AX94" s="64">
        <f>ROUND(BB94*L29,2)</f>
        <v>0</v>
      </c>
      <c r="AY94" s="64">
        <f>ROUND(BC94*L30,2)</f>
        <v>0</v>
      </c>
      <c r="AZ94" s="64">
        <f>ROUND(SUM(AZ95:AZ104),2)</f>
        <v>0</v>
      </c>
      <c r="BA94" s="64">
        <f>ROUND(SUM(BA95:BA104),2)</f>
        <v>0</v>
      </c>
      <c r="BB94" s="64">
        <f>ROUND(SUM(BB95:BB104),2)</f>
        <v>0</v>
      </c>
      <c r="BC94" s="64">
        <f>ROUND(SUM(BC95:BC104),2)</f>
        <v>0</v>
      </c>
      <c r="BD94" s="66">
        <f>ROUND(SUM(BD95:BD104),2)</f>
        <v>0</v>
      </c>
      <c r="BS94" s="67" t="s">
        <v>78</v>
      </c>
      <c r="BT94" s="67" t="s">
        <v>79</v>
      </c>
      <c r="BU94" s="68" t="s">
        <v>80</v>
      </c>
      <c r="BV94" s="67" t="s">
        <v>81</v>
      </c>
      <c r="BW94" s="67" t="s">
        <v>4</v>
      </c>
      <c r="BX94" s="67" t="s">
        <v>82</v>
      </c>
      <c r="CL94" s="67" t="s">
        <v>1</v>
      </c>
    </row>
    <row r="95" spans="1:91" s="6" customFormat="1" ht="16.5" customHeight="1">
      <c r="A95" s="69" t="s">
        <v>83</v>
      </c>
      <c r="B95" s="70"/>
      <c r="C95" s="71"/>
      <c r="D95" s="189" t="s">
        <v>84</v>
      </c>
      <c r="E95" s="189"/>
      <c r="F95" s="189"/>
      <c r="G95" s="189"/>
      <c r="H95" s="189"/>
      <c r="I95" s="72"/>
      <c r="J95" s="189" t="s">
        <v>85</v>
      </c>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72">
        <f>'000 - Nestavební náklady'!J30</f>
        <v>0</v>
      </c>
      <c r="AH95" s="173"/>
      <c r="AI95" s="173"/>
      <c r="AJ95" s="173"/>
      <c r="AK95" s="173"/>
      <c r="AL95" s="173"/>
      <c r="AM95" s="173"/>
      <c r="AN95" s="172">
        <f t="shared" si="0"/>
        <v>0</v>
      </c>
      <c r="AO95" s="173"/>
      <c r="AP95" s="173"/>
      <c r="AQ95" s="73" t="s">
        <v>86</v>
      </c>
      <c r="AR95" s="70"/>
      <c r="AS95" s="74">
        <v>0</v>
      </c>
      <c r="AT95" s="75">
        <f t="shared" si="1"/>
        <v>0</v>
      </c>
      <c r="AU95" s="76">
        <f>'000 - Nestavební náklady'!P122</f>
        <v>0</v>
      </c>
      <c r="AV95" s="75">
        <f>'000 - Nestavební náklady'!J33</f>
        <v>0</v>
      </c>
      <c r="AW95" s="75">
        <f>'000 - Nestavební náklady'!J34</f>
        <v>0</v>
      </c>
      <c r="AX95" s="75">
        <f>'000 - Nestavební náklady'!J35</f>
        <v>0</v>
      </c>
      <c r="AY95" s="75">
        <f>'000 - Nestavební náklady'!J36</f>
        <v>0</v>
      </c>
      <c r="AZ95" s="75">
        <f>'000 - Nestavební náklady'!F33</f>
        <v>0</v>
      </c>
      <c r="BA95" s="75">
        <f>'000 - Nestavební náklady'!F34</f>
        <v>0</v>
      </c>
      <c r="BB95" s="75">
        <f>'000 - Nestavební náklady'!F35</f>
        <v>0</v>
      </c>
      <c r="BC95" s="75">
        <f>'000 - Nestavební náklady'!F36</f>
        <v>0</v>
      </c>
      <c r="BD95" s="77">
        <f>'000 - Nestavební náklady'!F37</f>
        <v>0</v>
      </c>
      <c r="BT95" s="78" t="s">
        <v>19</v>
      </c>
      <c r="BV95" s="78" t="s">
        <v>81</v>
      </c>
      <c r="BW95" s="78" t="s">
        <v>87</v>
      </c>
      <c r="BX95" s="78" t="s">
        <v>4</v>
      </c>
      <c r="CL95" s="78" t="s">
        <v>1</v>
      </c>
      <c r="CM95" s="78" t="s">
        <v>88</v>
      </c>
    </row>
    <row r="96" spans="1:91" s="6" customFormat="1" ht="16.5" customHeight="1">
      <c r="A96" s="69" t="s">
        <v>83</v>
      </c>
      <c r="B96" s="70"/>
      <c r="C96" s="71"/>
      <c r="D96" s="189" t="s">
        <v>89</v>
      </c>
      <c r="E96" s="189"/>
      <c r="F96" s="189"/>
      <c r="G96" s="189"/>
      <c r="H96" s="189"/>
      <c r="I96" s="72"/>
      <c r="J96" s="189" t="s">
        <v>90</v>
      </c>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72">
        <f>'SO 001 - Demolice mostu e...'!J30</f>
        <v>0</v>
      </c>
      <c r="AH96" s="173"/>
      <c r="AI96" s="173"/>
      <c r="AJ96" s="173"/>
      <c r="AK96" s="173"/>
      <c r="AL96" s="173"/>
      <c r="AM96" s="173"/>
      <c r="AN96" s="172">
        <f t="shared" si="0"/>
        <v>0</v>
      </c>
      <c r="AO96" s="173"/>
      <c r="AP96" s="173"/>
      <c r="AQ96" s="73" t="s">
        <v>86</v>
      </c>
      <c r="AR96" s="70"/>
      <c r="AS96" s="74">
        <v>0</v>
      </c>
      <c r="AT96" s="75">
        <f t="shared" si="1"/>
        <v>0</v>
      </c>
      <c r="AU96" s="76">
        <f>'SO 001 - Demolice mostu e...'!P124</f>
        <v>11518.079930999998</v>
      </c>
      <c r="AV96" s="75">
        <f>'SO 001 - Demolice mostu e...'!J33</f>
        <v>0</v>
      </c>
      <c r="AW96" s="75">
        <f>'SO 001 - Demolice mostu e...'!J34</f>
        <v>0</v>
      </c>
      <c r="AX96" s="75">
        <f>'SO 001 - Demolice mostu e...'!J35</f>
        <v>0</v>
      </c>
      <c r="AY96" s="75">
        <f>'SO 001 - Demolice mostu e...'!J36</f>
        <v>0</v>
      </c>
      <c r="AZ96" s="75">
        <f>'SO 001 - Demolice mostu e...'!F33</f>
        <v>0</v>
      </c>
      <c r="BA96" s="75">
        <f>'SO 001 - Demolice mostu e...'!F34</f>
        <v>0</v>
      </c>
      <c r="BB96" s="75">
        <f>'SO 001 - Demolice mostu e...'!F35</f>
        <v>0</v>
      </c>
      <c r="BC96" s="75">
        <f>'SO 001 - Demolice mostu e...'!F36</f>
        <v>0</v>
      </c>
      <c r="BD96" s="77">
        <f>'SO 001 - Demolice mostu e...'!F37</f>
        <v>0</v>
      </c>
      <c r="BT96" s="78" t="s">
        <v>19</v>
      </c>
      <c r="BV96" s="78" t="s">
        <v>81</v>
      </c>
      <c r="BW96" s="78" t="s">
        <v>91</v>
      </c>
      <c r="BX96" s="78" t="s">
        <v>4</v>
      </c>
      <c r="CL96" s="78" t="s">
        <v>1</v>
      </c>
      <c r="CM96" s="78" t="s">
        <v>88</v>
      </c>
    </row>
    <row r="97" spans="1:91" s="6" customFormat="1" ht="16.5" customHeight="1">
      <c r="A97" s="69" t="s">
        <v>83</v>
      </c>
      <c r="B97" s="70"/>
      <c r="C97" s="71"/>
      <c r="D97" s="189" t="s">
        <v>92</v>
      </c>
      <c r="E97" s="189"/>
      <c r="F97" s="189"/>
      <c r="G97" s="189"/>
      <c r="H97" s="189"/>
      <c r="I97" s="72"/>
      <c r="J97" s="189" t="s">
        <v>93</v>
      </c>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72">
        <f>'SO 182 - Dopravně inženýr...'!J30</f>
        <v>0</v>
      </c>
      <c r="AH97" s="173"/>
      <c r="AI97" s="173"/>
      <c r="AJ97" s="173"/>
      <c r="AK97" s="173"/>
      <c r="AL97" s="173"/>
      <c r="AM97" s="173"/>
      <c r="AN97" s="172">
        <f t="shared" si="0"/>
        <v>0</v>
      </c>
      <c r="AO97" s="173"/>
      <c r="AP97" s="173"/>
      <c r="AQ97" s="73" t="s">
        <v>86</v>
      </c>
      <c r="AR97" s="70"/>
      <c r="AS97" s="74">
        <v>0</v>
      </c>
      <c r="AT97" s="75">
        <f t="shared" si="1"/>
        <v>0</v>
      </c>
      <c r="AU97" s="76">
        <f>'SO 182 - Dopravně inženýr...'!P120</f>
        <v>8.164000000000001</v>
      </c>
      <c r="AV97" s="75">
        <f>'SO 182 - Dopravně inženýr...'!J33</f>
        <v>0</v>
      </c>
      <c r="AW97" s="75">
        <f>'SO 182 - Dopravně inženýr...'!J34</f>
        <v>0</v>
      </c>
      <c r="AX97" s="75">
        <f>'SO 182 - Dopravně inženýr...'!J35</f>
        <v>0</v>
      </c>
      <c r="AY97" s="75">
        <f>'SO 182 - Dopravně inženýr...'!J36</f>
        <v>0</v>
      </c>
      <c r="AZ97" s="75">
        <f>'SO 182 - Dopravně inženýr...'!F33</f>
        <v>0</v>
      </c>
      <c r="BA97" s="75">
        <f>'SO 182 - Dopravně inženýr...'!F34</f>
        <v>0</v>
      </c>
      <c r="BB97" s="75">
        <f>'SO 182 - Dopravně inženýr...'!F35</f>
        <v>0</v>
      </c>
      <c r="BC97" s="75">
        <f>'SO 182 - Dopravně inženýr...'!F36</f>
        <v>0</v>
      </c>
      <c r="BD97" s="77">
        <f>'SO 182 - Dopravně inženýr...'!F37</f>
        <v>0</v>
      </c>
      <c r="BT97" s="78" t="s">
        <v>19</v>
      </c>
      <c r="BV97" s="78" t="s">
        <v>81</v>
      </c>
      <c r="BW97" s="78" t="s">
        <v>94</v>
      </c>
      <c r="BX97" s="78" t="s">
        <v>4</v>
      </c>
      <c r="CL97" s="78" t="s">
        <v>1</v>
      </c>
      <c r="CM97" s="78" t="s">
        <v>88</v>
      </c>
    </row>
    <row r="98" spans="1:91" s="6" customFormat="1" ht="16.5" customHeight="1">
      <c r="A98" s="69" t="s">
        <v>83</v>
      </c>
      <c r="B98" s="70"/>
      <c r="C98" s="71"/>
      <c r="D98" s="189" t="s">
        <v>95</v>
      </c>
      <c r="E98" s="189"/>
      <c r="F98" s="189"/>
      <c r="G98" s="189"/>
      <c r="H98" s="189"/>
      <c r="I98" s="72"/>
      <c r="J98" s="189" t="s">
        <v>96</v>
      </c>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72">
        <f>'SO 201 - Most ev.č. BM-569'!J30</f>
        <v>0</v>
      </c>
      <c r="AH98" s="173"/>
      <c r="AI98" s="173"/>
      <c r="AJ98" s="173"/>
      <c r="AK98" s="173"/>
      <c r="AL98" s="173"/>
      <c r="AM98" s="173"/>
      <c r="AN98" s="172">
        <f t="shared" si="0"/>
        <v>0</v>
      </c>
      <c r="AO98" s="173"/>
      <c r="AP98" s="173"/>
      <c r="AQ98" s="73" t="s">
        <v>86</v>
      </c>
      <c r="AR98" s="70"/>
      <c r="AS98" s="74">
        <v>0</v>
      </c>
      <c r="AT98" s="75">
        <f t="shared" si="1"/>
        <v>0</v>
      </c>
      <c r="AU98" s="76">
        <f>'SO 201 - Most ev.č. BM-569'!P129</f>
        <v>11974.554833999999</v>
      </c>
      <c r="AV98" s="75">
        <f>'SO 201 - Most ev.č. BM-569'!J33</f>
        <v>0</v>
      </c>
      <c r="AW98" s="75">
        <f>'SO 201 - Most ev.č. BM-569'!J34</f>
        <v>0</v>
      </c>
      <c r="AX98" s="75">
        <f>'SO 201 - Most ev.č. BM-569'!J35</f>
        <v>0</v>
      </c>
      <c r="AY98" s="75">
        <f>'SO 201 - Most ev.č. BM-569'!J36</f>
        <v>0</v>
      </c>
      <c r="AZ98" s="75">
        <f>'SO 201 - Most ev.č. BM-569'!F33</f>
        <v>0</v>
      </c>
      <c r="BA98" s="75">
        <f>'SO 201 - Most ev.č. BM-569'!F34</f>
        <v>0</v>
      </c>
      <c r="BB98" s="75">
        <f>'SO 201 - Most ev.č. BM-569'!F35</f>
        <v>0</v>
      </c>
      <c r="BC98" s="75">
        <f>'SO 201 - Most ev.č. BM-569'!F36</f>
        <v>0</v>
      </c>
      <c r="BD98" s="77">
        <f>'SO 201 - Most ev.č. BM-569'!F37</f>
        <v>0</v>
      </c>
      <c r="BT98" s="78" t="s">
        <v>19</v>
      </c>
      <c r="BV98" s="78" t="s">
        <v>81</v>
      </c>
      <c r="BW98" s="78" t="s">
        <v>97</v>
      </c>
      <c r="BX98" s="78" t="s">
        <v>4</v>
      </c>
      <c r="CL98" s="78" t="s">
        <v>1</v>
      </c>
      <c r="CM98" s="78" t="s">
        <v>88</v>
      </c>
    </row>
    <row r="99" spans="1:91" s="6" customFormat="1" ht="27" customHeight="1">
      <c r="A99" s="69" t="s">
        <v>83</v>
      </c>
      <c r="B99" s="70"/>
      <c r="C99" s="71"/>
      <c r="D99" s="189" t="s">
        <v>98</v>
      </c>
      <c r="E99" s="189"/>
      <c r="F99" s="189"/>
      <c r="G99" s="189"/>
      <c r="H99" s="189"/>
      <c r="I99" s="72"/>
      <c r="J99" s="189" t="s">
        <v>99</v>
      </c>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72">
        <f>'SO 401.1 - Dočasná přelož...'!J30</f>
        <v>0</v>
      </c>
      <c r="AH99" s="173"/>
      <c r="AI99" s="173"/>
      <c r="AJ99" s="173"/>
      <c r="AK99" s="173"/>
      <c r="AL99" s="173"/>
      <c r="AM99" s="173"/>
      <c r="AN99" s="172">
        <f t="shared" si="0"/>
        <v>0</v>
      </c>
      <c r="AO99" s="173"/>
      <c r="AP99" s="173"/>
      <c r="AQ99" s="73" t="s">
        <v>86</v>
      </c>
      <c r="AR99" s="70"/>
      <c r="AS99" s="74">
        <v>0</v>
      </c>
      <c r="AT99" s="75">
        <f t="shared" si="1"/>
        <v>0</v>
      </c>
      <c r="AU99" s="76">
        <f>'SO 401.1 - Dočasná přelož...'!P118</f>
        <v>0</v>
      </c>
      <c r="AV99" s="75">
        <f>'SO 401.1 - Dočasná přelož...'!J33</f>
        <v>0</v>
      </c>
      <c r="AW99" s="75">
        <f>'SO 401.1 - Dočasná přelož...'!J34</f>
        <v>0</v>
      </c>
      <c r="AX99" s="75">
        <f>'SO 401.1 - Dočasná přelož...'!J35</f>
        <v>0</v>
      </c>
      <c r="AY99" s="75">
        <f>'SO 401.1 - Dočasná přelož...'!J36</f>
        <v>0</v>
      </c>
      <c r="AZ99" s="75">
        <f>'SO 401.1 - Dočasná přelož...'!F33</f>
        <v>0</v>
      </c>
      <c r="BA99" s="75">
        <f>'SO 401.1 - Dočasná přelož...'!F34</f>
        <v>0</v>
      </c>
      <c r="BB99" s="75">
        <f>'SO 401.1 - Dočasná přelož...'!F35</f>
        <v>0</v>
      </c>
      <c r="BC99" s="75">
        <f>'SO 401.1 - Dočasná přelož...'!F36</f>
        <v>0</v>
      </c>
      <c r="BD99" s="77">
        <f>'SO 401.1 - Dočasná přelož...'!F37</f>
        <v>0</v>
      </c>
      <c r="BT99" s="78" t="s">
        <v>19</v>
      </c>
      <c r="BV99" s="78" t="s">
        <v>81</v>
      </c>
      <c r="BW99" s="78" t="s">
        <v>100</v>
      </c>
      <c r="BX99" s="78" t="s">
        <v>4</v>
      </c>
      <c r="CL99" s="78" t="s">
        <v>1</v>
      </c>
      <c r="CM99" s="78" t="s">
        <v>88</v>
      </c>
    </row>
    <row r="100" spans="1:91" s="6" customFormat="1" ht="27" customHeight="1">
      <c r="A100" s="69" t="s">
        <v>83</v>
      </c>
      <c r="B100" s="70"/>
      <c r="C100" s="71"/>
      <c r="D100" s="189" t="s">
        <v>101</v>
      </c>
      <c r="E100" s="189"/>
      <c r="F100" s="189"/>
      <c r="G100" s="189"/>
      <c r="H100" s="189"/>
      <c r="I100" s="72"/>
      <c r="J100" s="189" t="s">
        <v>102</v>
      </c>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72">
        <f>'SO 401.2 - Definitivní př...'!J30</f>
        <v>0</v>
      </c>
      <c r="AH100" s="173"/>
      <c r="AI100" s="173"/>
      <c r="AJ100" s="173"/>
      <c r="AK100" s="173"/>
      <c r="AL100" s="173"/>
      <c r="AM100" s="173"/>
      <c r="AN100" s="172">
        <f t="shared" si="0"/>
        <v>0</v>
      </c>
      <c r="AO100" s="173"/>
      <c r="AP100" s="173"/>
      <c r="AQ100" s="73" t="s">
        <v>86</v>
      </c>
      <c r="AR100" s="70"/>
      <c r="AS100" s="74">
        <v>0</v>
      </c>
      <c r="AT100" s="75">
        <f t="shared" si="1"/>
        <v>0</v>
      </c>
      <c r="AU100" s="76">
        <f>'SO 401.2 - Definitivní př...'!P118</f>
        <v>0</v>
      </c>
      <c r="AV100" s="75">
        <f>'SO 401.2 - Definitivní př...'!J33</f>
        <v>0</v>
      </c>
      <c r="AW100" s="75">
        <f>'SO 401.2 - Definitivní př...'!J34</f>
        <v>0</v>
      </c>
      <c r="AX100" s="75">
        <f>'SO 401.2 - Definitivní př...'!J35</f>
        <v>0</v>
      </c>
      <c r="AY100" s="75">
        <f>'SO 401.2 - Definitivní př...'!J36</f>
        <v>0</v>
      </c>
      <c r="AZ100" s="75">
        <f>'SO 401.2 - Definitivní př...'!F33</f>
        <v>0</v>
      </c>
      <c r="BA100" s="75">
        <f>'SO 401.2 - Definitivní př...'!F34</f>
        <v>0</v>
      </c>
      <c r="BB100" s="75">
        <f>'SO 401.2 - Definitivní př...'!F35</f>
        <v>0</v>
      </c>
      <c r="BC100" s="75">
        <f>'SO 401.2 - Definitivní př...'!F36</f>
        <v>0</v>
      </c>
      <c r="BD100" s="77">
        <f>'SO 401.2 - Definitivní př...'!F37</f>
        <v>0</v>
      </c>
      <c r="BT100" s="78" t="s">
        <v>19</v>
      </c>
      <c r="BV100" s="78" t="s">
        <v>81</v>
      </c>
      <c r="BW100" s="78" t="s">
        <v>103</v>
      </c>
      <c r="BX100" s="78" t="s">
        <v>4</v>
      </c>
      <c r="CL100" s="78" t="s">
        <v>1</v>
      </c>
      <c r="CM100" s="78" t="s">
        <v>88</v>
      </c>
    </row>
    <row r="101" spans="1:91" s="6" customFormat="1" ht="27" customHeight="1">
      <c r="A101" s="69" t="s">
        <v>83</v>
      </c>
      <c r="B101" s="70"/>
      <c r="C101" s="71"/>
      <c r="D101" s="189" t="s">
        <v>104</v>
      </c>
      <c r="E101" s="189"/>
      <c r="F101" s="189"/>
      <c r="G101" s="189"/>
      <c r="H101" s="189"/>
      <c r="I101" s="72"/>
      <c r="J101" s="189" t="s">
        <v>105</v>
      </c>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72">
        <f>'SO 402.1 - Dočasná přelož...'!J30</f>
        <v>0</v>
      </c>
      <c r="AH101" s="173"/>
      <c r="AI101" s="173"/>
      <c r="AJ101" s="173"/>
      <c r="AK101" s="173"/>
      <c r="AL101" s="173"/>
      <c r="AM101" s="173"/>
      <c r="AN101" s="172">
        <f t="shared" si="0"/>
        <v>0</v>
      </c>
      <c r="AO101" s="173"/>
      <c r="AP101" s="173"/>
      <c r="AQ101" s="73" t="s">
        <v>86</v>
      </c>
      <c r="AR101" s="70"/>
      <c r="AS101" s="74">
        <v>0</v>
      </c>
      <c r="AT101" s="75">
        <f t="shared" si="1"/>
        <v>0</v>
      </c>
      <c r="AU101" s="76">
        <f>'SO 402.1 - Dočasná přelož...'!P122</f>
        <v>96.98066100000003</v>
      </c>
      <c r="AV101" s="75">
        <f>'SO 402.1 - Dočasná přelož...'!J33</f>
        <v>0</v>
      </c>
      <c r="AW101" s="75">
        <f>'SO 402.1 - Dočasná přelož...'!J34</f>
        <v>0</v>
      </c>
      <c r="AX101" s="75">
        <f>'SO 402.1 - Dočasná přelož...'!J35</f>
        <v>0</v>
      </c>
      <c r="AY101" s="75">
        <f>'SO 402.1 - Dočasná přelož...'!J36</f>
        <v>0</v>
      </c>
      <c r="AZ101" s="75">
        <f>'SO 402.1 - Dočasná přelož...'!F33</f>
        <v>0</v>
      </c>
      <c r="BA101" s="75">
        <f>'SO 402.1 - Dočasná přelož...'!F34</f>
        <v>0</v>
      </c>
      <c r="BB101" s="75">
        <f>'SO 402.1 - Dočasná přelož...'!F35</f>
        <v>0</v>
      </c>
      <c r="BC101" s="75">
        <f>'SO 402.1 - Dočasná přelož...'!F36</f>
        <v>0</v>
      </c>
      <c r="BD101" s="77">
        <f>'SO 402.1 - Dočasná přelož...'!F37</f>
        <v>0</v>
      </c>
      <c r="BT101" s="78" t="s">
        <v>19</v>
      </c>
      <c r="BV101" s="78" t="s">
        <v>81</v>
      </c>
      <c r="BW101" s="78" t="s">
        <v>106</v>
      </c>
      <c r="BX101" s="78" t="s">
        <v>4</v>
      </c>
      <c r="CL101" s="78" t="s">
        <v>1</v>
      </c>
      <c r="CM101" s="78" t="s">
        <v>88</v>
      </c>
    </row>
    <row r="102" spans="1:91" s="6" customFormat="1" ht="27" customHeight="1">
      <c r="A102" s="69" t="s">
        <v>83</v>
      </c>
      <c r="B102" s="70"/>
      <c r="C102" s="71"/>
      <c r="D102" s="189" t="s">
        <v>107</v>
      </c>
      <c r="E102" s="189"/>
      <c r="F102" s="189"/>
      <c r="G102" s="189"/>
      <c r="H102" s="189"/>
      <c r="I102" s="72"/>
      <c r="J102" s="189" t="s">
        <v>108</v>
      </c>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72">
        <f>'SO 402.2 - Definitivní př...'!J30</f>
        <v>0</v>
      </c>
      <c r="AH102" s="173"/>
      <c r="AI102" s="173"/>
      <c r="AJ102" s="173"/>
      <c r="AK102" s="173"/>
      <c r="AL102" s="173"/>
      <c r="AM102" s="173"/>
      <c r="AN102" s="172">
        <f t="shared" si="0"/>
        <v>0</v>
      </c>
      <c r="AO102" s="173"/>
      <c r="AP102" s="173"/>
      <c r="AQ102" s="73" t="s">
        <v>86</v>
      </c>
      <c r="AR102" s="70"/>
      <c r="AS102" s="74">
        <v>0</v>
      </c>
      <c r="AT102" s="75">
        <f t="shared" si="1"/>
        <v>0</v>
      </c>
      <c r="AU102" s="76">
        <f>'SO 402.2 - Definitivní př...'!P122</f>
        <v>59.196631</v>
      </c>
      <c r="AV102" s="75">
        <f>'SO 402.2 - Definitivní př...'!J33</f>
        <v>0</v>
      </c>
      <c r="AW102" s="75">
        <f>'SO 402.2 - Definitivní př...'!J34</f>
        <v>0</v>
      </c>
      <c r="AX102" s="75">
        <f>'SO 402.2 - Definitivní př...'!J35</f>
        <v>0</v>
      </c>
      <c r="AY102" s="75">
        <f>'SO 402.2 - Definitivní př...'!J36</f>
        <v>0</v>
      </c>
      <c r="AZ102" s="75">
        <f>'SO 402.2 - Definitivní př...'!F33</f>
        <v>0</v>
      </c>
      <c r="BA102" s="75">
        <f>'SO 402.2 - Definitivní př...'!F34</f>
        <v>0</v>
      </c>
      <c r="BB102" s="75">
        <f>'SO 402.2 - Definitivní př...'!F35</f>
        <v>0</v>
      </c>
      <c r="BC102" s="75">
        <f>'SO 402.2 - Definitivní př...'!F36</f>
        <v>0</v>
      </c>
      <c r="BD102" s="77">
        <f>'SO 402.2 - Definitivní př...'!F37</f>
        <v>0</v>
      </c>
      <c r="BT102" s="78" t="s">
        <v>19</v>
      </c>
      <c r="BV102" s="78" t="s">
        <v>81</v>
      </c>
      <c r="BW102" s="78" t="s">
        <v>109</v>
      </c>
      <c r="BX102" s="78" t="s">
        <v>4</v>
      </c>
      <c r="CL102" s="78" t="s">
        <v>1</v>
      </c>
      <c r="CM102" s="78" t="s">
        <v>88</v>
      </c>
    </row>
    <row r="103" spans="1:91" s="6" customFormat="1" ht="16.5" customHeight="1">
      <c r="A103" s="69" t="s">
        <v>83</v>
      </c>
      <c r="B103" s="70"/>
      <c r="C103" s="71"/>
      <c r="D103" s="189" t="s">
        <v>110</v>
      </c>
      <c r="E103" s="189"/>
      <c r="F103" s="189"/>
      <c r="G103" s="189"/>
      <c r="H103" s="189"/>
      <c r="I103" s="72"/>
      <c r="J103" s="189" t="s">
        <v>111</v>
      </c>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72">
        <f>'SO 403 - Osvětlení mostu'!J30</f>
        <v>0</v>
      </c>
      <c r="AH103" s="173"/>
      <c r="AI103" s="173"/>
      <c r="AJ103" s="173"/>
      <c r="AK103" s="173"/>
      <c r="AL103" s="173"/>
      <c r="AM103" s="173"/>
      <c r="AN103" s="172">
        <f t="shared" si="0"/>
        <v>0</v>
      </c>
      <c r="AO103" s="173"/>
      <c r="AP103" s="173"/>
      <c r="AQ103" s="73" t="s">
        <v>86</v>
      </c>
      <c r="AR103" s="70"/>
      <c r="AS103" s="74">
        <v>0</v>
      </c>
      <c r="AT103" s="75">
        <f t="shared" si="1"/>
        <v>0</v>
      </c>
      <c r="AU103" s="76">
        <f>'SO 403 - Osvětlení mostu'!P126</f>
        <v>51.777421</v>
      </c>
      <c r="AV103" s="75">
        <f>'SO 403 - Osvětlení mostu'!J33</f>
        <v>0</v>
      </c>
      <c r="AW103" s="75">
        <f>'SO 403 - Osvětlení mostu'!J34</f>
        <v>0</v>
      </c>
      <c r="AX103" s="75">
        <f>'SO 403 - Osvětlení mostu'!J35</f>
        <v>0</v>
      </c>
      <c r="AY103" s="75">
        <f>'SO 403 - Osvětlení mostu'!J36</f>
        <v>0</v>
      </c>
      <c r="AZ103" s="75">
        <f>'SO 403 - Osvětlení mostu'!F33</f>
        <v>0</v>
      </c>
      <c r="BA103" s="75">
        <f>'SO 403 - Osvětlení mostu'!F34</f>
        <v>0</v>
      </c>
      <c r="BB103" s="75">
        <f>'SO 403 - Osvětlení mostu'!F35</f>
        <v>0</v>
      </c>
      <c r="BC103" s="75">
        <f>'SO 403 - Osvětlení mostu'!F36</f>
        <v>0</v>
      </c>
      <c r="BD103" s="77">
        <f>'SO 403 - Osvětlení mostu'!F37</f>
        <v>0</v>
      </c>
      <c r="BT103" s="78" t="s">
        <v>19</v>
      </c>
      <c r="BV103" s="78" t="s">
        <v>81</v>
      </c>
      <c r="BW103" s="78" t="s">
        <v>112</v>
      </c>
      <c r="BX103" s="78" t="s">
        <v>4</v>
      </c>
      <c r="CL103" s="78" t="s">
        <v>1</v>
      </c>
      <c r="CM103" s="78" t="s">
        <v>88</v>
      </c>
    </row>
    <row r="104" spans="1:91" s="6" customFormat="1" ht="16.5" customHeight="1">
      <c r="A104" s="69" t="s">
        <v>83</v>
      </c>
      <c r="B104" s="70"/>
      <c r="C104" s="71"/>
      <c r="D104" s="189" t="s">
        <v>113</v>
      </c>
      <c r="E104" s="189"/>
      <c r="F104" s="189"/>
      <c r="G104" s="189"/>
      <c r="H104" s="189"/>
      <c r="I104" s="72"/>
      <c r="J104" s="189" t="s">
        <v>114</v>
      </c>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72">
        <f>'SO 404 - Osvětlení proviz...'!J30</f>
        <v>0</v>
      </c>
      <c r="AH104" s="173"/>
      <c r="AI104" s="173"/>
      <c r="AJ104" s="173"/>
      <c r="AK104" s="173"/>
      <c r="AL104" s="173"/>
      <c r="AM104" s="173"/>
      <c r="AN104" s="172">
        <f t="shared" si="0"/>
        <v>0</v>
      </c>
      <c r="AO104" s="173"/>
      <c r="AP104" s="173"/>
      <c r="AQ104" s="73" t="s">
        <v>86</v>
      </c>
      <c r="AR104" s="70"/>
      <c r="AS104" s="79">
        <v>0</v>
      </c>
      <c r="AT104" s="80">
        <f t="shared" si="1"/>
        <v>0</v>
      </c>
      <c r="AU104" s="81">
        <f>'SO 404 - Osvětlení proviz...'!P125</f>
        <v>61.203976999999995</v>
      </c>
      <c r="AV104" s="80">
        <f>'SO 404 - Osvětlení proviz...'!J33</f>
        <v>0</v>
      </c>
      <c r="AW104" s="80">
        <f>'SO 404 - Osvětlení proviz...'!J34</f>
        <v>0</v>
      </c>
      <c r="AX104" s="80">
        <f>'SO 404 - Osvětlení proviz...'!J35</f>
        <v>0</v>
      </c>
      <c r="AY104" s="80">
        <f>'SO 404 - Osvětlení proviz...'!J36</f>
        <v>0</v>
      </c>
      <c r="AZ104" s="80">
        <f>'SO 404 - Osvětlení proviz...'!F33</f>
        <v>0</v>
      </c>
      <c r="BA104" s="80">
        <f>'SO 404 - Osvětlení proviz...'!F34</f>
        <v>0</v>
      </c>
      <c r="BB104" s="80">
        <f>'SO 404 - Osvětlení proviz...'!F35</f>
        <v>0</v>
      </c>
      <c r="BC104" s="80">
        <f>'SO 404 - Osvětlení proviz...'!F36</f>
        <v>0</v>
      </c>
      <c r="BD104" s="82">
        <f>'SO 404 - Osvětlení proviz...'!F37</f>
        <v>0</v>
      </c>
      <c r="BT104" s="78" t="s">
        <v>19</v>
      </c>
      <c r="BV104" s="78" t="s">
        <v>81</v>
      </c>
      <c r="BW104" s="78" t="s">
        <v>115</v>
      </c>
      <c r="BX104" s="78" t="s">
        <v>4</v>
      </c>
      <c r="CL104" s="78" t="s">
        <v>1</v>
      </c>
      <c r="CM104" s="78" t="s">
        <v>88</v>
      </c>
    </row>
    <row r="105" spans="2:44" s="1" customFormat="1" ht="30" customHeight="1">
      <c r="B105" s="27"/>
      <c r="AR105" s="27"/>
    </row>
    <row r="106" spans="2:44" s="1" customFormat="1" ht="6.95" customHeight="1">
      <c r="B106" s="39"/>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27"/>
    </row>
  </sheetData>
  <mergeCells count="76">
    <mergeCell ref="J101:AF101"/>
    <mergeCell ref="J102:AF102"/>
    <mergeCell ref="J103:AF103"/>
    <mergeCell ref="J104:AF104"/>
    <mergeCell ref="AS89:AT91"/>
    <mergeCell ref="AM90:AP90"/>
    <mergeCell ref="AG95:AM95"/>
    <mergeCell ref="AG96:AM96"/>
    <mergeCell ref="AG97:AM97"/>
    <mergeCell ref="AG94:AM94"/>
    <mergeCell ref="AG92:AM92"/>
    <mergeCell ref="AN101:AP101"/>
    <mergeCell ref="AN102:AP102"/>
    <mergeCell ref="AN103:AP103"/>
    <mergeCell ref="AN104:AP104"/>
    <mergeCell ref="AN92:AP92"/>
    <mergeCell ref="D101:H101"/>
    <mergeCell ref="D102:H102"/>
    <mergeCell ref="D103:H103"/>
    <mergeCell ref="D104:H104"/>
    <mergeCell ref="AM89:AP89"/>
    <mergeCell ref="AG98:AM98"/>
    <mergeCell ref="AG99:AM99"/>
    <mergeCell ref="AG100:AM100"/>
    <mergeCell ref="AG101:AM101"/>
    <mergeCell ref="AG102:AM102"/>
    <mergeCell ref="AG103:AM103"/>
    <mergeCell ref="AG104:AM104"/>
    <mergeCell ref="I92:AF92"/>
    <mergeCell ref="J95:AF95"/>
    <mergeCell ref="J96:AF96"/>
    <mergeCell ref="J97:AF97"/>
    <mergeCell ref="X35:AB35"/>
    <mergeCell ref="AK35:AO35"/>
    <mergeCell ref="D100:H100"/>
    <mergeCell ref="C92:G92"/>
    <mergeCell ref="D95:H95"/>
    <mergeCell ref="D96:H96"/>
    <mergeCell ref="D97:H97"/>
    <mergeCell ref="D98:H98"/>
    <mergeCell ref="D99:H99"/>
    <mergeCell ref="L85:AO85"/>
    <mergeCell ref="AM87:AN87"/>
    <mergeCell ref="J98:AF98"/>
    <mergeCell ref="J99:AF99"/>
    <mergeCell ref="J100:AF100"/>
    <mergeCell ref="AN94:AP94"/>
    <mergeCell ref="AN100:AP100"/>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AN95:AP95"/>
    <mergeCell ref="AN96:AP96"/>
    <mergeCell ref="AN97:AP97"/>
    <mergeCell ref="AN98:AP98"/>
    <mergeCell ref="AN99:AP99"/>
  </mergeCells>
  <hyperlinks>
    <hyperlink ref="A95" location="'000 - Nestavební náklady'!C2" display="/"/>
    <hyperlink ref="A96" location="'SO 001 - Demolice mostu e...'!C2" display="/"/>
    <hyperlink ref="A97" location="'SO 182 - Dopravně inženýr...'!C2" display="/"/>
    <hyperlink ref="A98" location="'SO 201 - Most ev.č. BM-569'!C2" display="/"/>
    <hyperlink ref="A99" location="'SO 401.1 - Dočasná přelož...'!C2" display="/"/>
    <hyperlink ref="A100" location="'SO 401.2 - Definitivní př...'!C2" display="/"/>
    <hyperlink ref="A101" location="'SO 402.1 - Dočasná přelož...'!C2" display="/"/>
    <hyperlink ref="A102" location="'SO 402.2 - Definitivní př...'!C2" display="/"/>
    <hyperlink ref="A103" location="'SO 403 - Osvětlení mostu'!C2" display="/"/>
    <hyperlink ref="A104" location="'SO 404 - Osvětlení proviz...'!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22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112</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1591</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ROUND(J126,2)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ROUND((SUM(BE126:BE220)),2)</f>
        <v>0</v>
      </c>
      <c r="I33" s="87">
        <v>0.21</v>
      </c>
      <c r="J33" s="86">
        <f>ROUND(((SUM(BE126:BE220))*I33),2)</f>
        <v>0</v>
      </c>
      <c r="L33" s="27"/>
    </row>
    <row r="34" spans="2:12" s="1" customFormat="1" ht="14.45" customHeight="1">
      <c r="B34" s="27"/>
      <c r="E34" s="24" t="s">
        <v>45</v>
      </c>
      <c r="F34" s="86">
        <f>ROUND((SUM(BF126:BF220)),2)</f>
        <v>0</v>
      </c>
      <c r="I34" s="87">
        <v>0.15</v>
      </c>
      <c r="J34" s="86">
        <f>ROUND(((SUM(BF126:BF220))*I34),2)</f>
        <v>0</v>
      </c>
      <c r="L34" s="27"/>
    </row>
    <row r="35" spans="2:12" s="1" customFormat="1" ht="14.45" customHeight="1" hidden="1">
      <c r="B35" s="27"/>
      <c r="E35" s="24" t="s">
        <v>46</v>
      </c>
      <c r="F35" s="86">
        <f>ROUND((SUM(BG126:BG220)),2)</f>
        <v>0</v>
      </c>
      <c r="I35" s="87">
        <v>0.21</v>
      </c>
      <c r="J35" s="86">
        <f>0</f>
        <v>0</v>
      </c>
      <c r="L35" s="27"/>
    </row>
    <row r="36" spans="2:12" s="1" customFormat="1" ht="14.45" customHeight="1" hidden="1">
      <c r="B36" s="27"/>
      <c r="E36" s="24" t="s">
        <v>47</v>
      </c>
      <c r="F36" s="86">
        <f>ROUND((SUM(BH126:BH220)),2)</f>
        <v>0</v>
      </c>
      <c r="I36" s="87">
        <v>0.15</v>
      </c>
      <c r="J36" s="86">
        <f>0</f>
        <v>0</v>
      </c>
      <c r="L36" s="27"/>
    </row>
    <row r="37" spans="2:12" s="1" customFormat="1" ht="14.45" customHeight="1" hidden="1">
      <c r="B37" s="27"/>
      <c r="E37" s="24" t="s">
        <v>48</v>
      </c>
      <c r="F37" s="86">
        <f>ROUND((SUM(BI126:BI220)),2)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403 - Osvětlení mostu</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J126</f>
        <v>0</v>
      </c>
      <c r="L96" s="27"/>
      <c r="AU96" s="15" t="s">
        <v>123</v>
      </c>
    </row>
    <row r="97" spans="2:12" s="8" customFormat="1" ht="24.95" customHeight="1">
      <c r="B97" s="99"/>
      <c r="D97" s="100" t="s">
        <v>221</v>
      </c>
      <c r="E97" s="101"/>
      <c r="F97" s="101"/>
      <c r="G97" s="101"/>
      <c r="H97" s="101"/>
      <c r="I97" s="101"/>
      <c r="J97" s="102">
        <f>J127</f>
        <v>0</v>
      </c>
      <c r="L97" s="99"/>
    </row>
    <row r="98" spans="2:12" s="9" customFormat="1" ht="19.9" customHeight="1">
      <c r="B98" s="103"/>
      <c r="D98" s="104" t="s">
        <v>222</v>
      </c>
      <c r="E98" s="105"/>
      <c r="F98" s="105"/>
      <c r="G98" s="105"/>
      <c r="H98" s="105"/>
      <c r="I98" s="105"/>
      <c r="J98" s="106">
        <f>J128</f>
        <v>0</v>
      </c>
      <c r="L98" s="103"/>
    </row>
    <row r="99" spans="2:12" s="9" customFormat="1" ht="19.9" customHeight="1">
      <c r="B99" s="103"/>
      <c r="D99" s="104" t="s">
        <v>1592</v>
      </c>
      <c r="E99" s="105"/>
      <c r="F99" s="105"/>
      <c r="G99" s="105"/>
      <c r="H99" s="105"/>
      <c r="I99" s="105"/>
      <c r="J99" s="106">
        <f>J141</f>
        <v>0</v>
      </c>
      <c r="L99" s="103"/>
    </row>
    <row r="100" spans="2:12" s="9" customFormat="1" ht="19.9" customHeight="1">
      <c r="B100" s="103"/>
      <c r="D100" s="104" t="s">
        <v>1593</v>
      </c>
      <c r="E100" s="105"/>
      <c r="F100" s="105"/>
      <c r="G100" s="105"/>
      <c r="H100" s="105"/>
      <c r="I100" s="105"/>
      <c r="J100" s="106">
        <f>J150</f>
        <v>0</v>
      </c>
      <c r="L100" s="103"/>
    </row>
    <row r="101" spans="2:12" s="9" customFormat="1" ht="19.9" customHeight="1">
      <c r="B101" s="103"/>
      <c r="D101" s="104" t="s">
        <v>1594</v>
      </c>
      <c r="E101" s="105"/>
      <c r="F101" s="105"/>
      <c r="G101" s="105"/>
      <c r="H101" s="105"/>
      <c r="I101" s="105"/>
      <c r="J101" s="106">
        <f>J155</f>
        <v>0</v>
      </c>
      <c r="L101" s="103"/>
    </row>
    <row r="102" spans="2:12" s="9" customFormat="1" ht="19.9" customHeight="1">
      <c r="B102" s="103"/>
      <c r="D102" s="104" t="s">
        <v>1595</v>
      </c>
      <c r="E102" s="105"/>
      <c r="F102" s="105"/>
      <c r="G102" s="105"/>
      <c r="H102" s="105"/>
      <c r="I102" s="105"/>
      <c r="J102" s="106">
        <f>J156</f>
        <v>0</v>
      </c>
      <c r="L102" s="103"/>
    </row>
    <row r="103" spans="2:12" s="9" customFormat="1" ht="19.9" customHeight="1">
      <c r="B103" s="103"/>
      <c r="D103" s="104" t="s">
        <v>226</v>
      </c>
      <c r="E103" s="105"/>
      <c r="F103" s="105"/>
      <c r="G103" s="105"/>
      <c r="H103" s="105"/>
      <c r="I103" s="105"/>
      <c r="J103" s="106">
        <f>J161</f>
        <v>0</v>
      </c>
      <c r="L103" s="103"/>
    </row>
    <row r="104" spans="2:12" s="9" customFormat="1" ht="19.9" customHeight="1">
      <c r="B104" s="103"/>
      <c r="D104" s="104" t="s">
        <v>227</v>
      </c>
      <c r="E104" s="105"/>
      <c r="F104" s="105"/>
      <c r="G104" s="105"/>
      <c r="H104" s="105"/>
      <c r="I104" s="105"/>
      <c r="J104" s="106">
        <f>J173</f>
        <v>0</v>
      </c>
      <c r="L104" s="103"/>
    </row>
    <row r="105" spans="2:12" s="8" customFormat="1" ht="24.95" customHeight="1">
      <c r="B105" s="99"/>
      <c r="D105" s="100" t="s">
        <v>1596</v>
      </c>
      <c r="E105" s="101"/>
      <c r="F105" s="101"/>
      <c r="G105" s="101"/>
      <c r="H105" s="101"/>
      <c r="I105" s="101"/>
      <c r="J105" s="102">
        <f>J176</f>
        <v>0</v>
      </c>
      <c r="L105" s="99"/>
    </row>
    <row r="106" spans="2:12" s="9" customFormat="1" ht="19.9" customHeight="1">
      <c r="B106" s="103"/>
      <c r="D106" s="104" t="s">
        <v>1597</v>
      </c>
      <c r="E106" s="105"/>
      <c r="F106" s="105"/>
      <c r="G106" s="105"/>
      <c r="H106" s="105"/>
      <c r="I106" s="105"/>
      <c r="J106" s="106">
        <f>J177</f>
        <v>0</v>
      </c>
      <c r="L106" s="103"/>
    </row>
    <row r="107" spans="2:12" s="1" customFormat="1" ht="21.75" customHeight="1">
      <c r="B107" s="27"/>
      <c r="L107" s="27"/>
    </row>
    <row r="108" spans="2:12" s="1" customFormat="1" ht="6.95" customHeight="1">
      <c r="B108" s="39"/>
      <c r="C108" s="40"/>
      <c r="D108" s="40"/>
      <c r="E108" s="40"/>
      <c r="F108" s="40"/>
      <c r="G108" s="40"/>
      <c r="H108" s="40"/>
      <c r="I108" s="40"/>
      <c r="J108" s="40"/>
      <c r="K108" s="40"/>
      <c r="L108" s="27"/>
    </row>
    <row r="112" spans="2:12" s="1" customFormat="1" ht="6.95" customHeight="1">
      <c r="B112" s="41"/>
      <c r="C112" s="42"/>
      <c r="D112" s="42"/>
      <c r="E112" s="42"/>
      <c r="F112" s="42"/>
      <c r="G112" s="42"/>
      <c r="H112" s="42"/>
      <c r="I112" s="42"/>
      <c r="J112" s="42"/>
      <c r="K112" s="42"/>
      <c r="L112" s="27"/>
    </row>
    <row r="113" spans="2:12" s="1" customFormat="1" ht="24.95" customHeight="1">
      <c r="B113" s="27"/>
      <c r="C113" s="19" t="s">
        <v>130</v>
      </c>
      <c r="L113" s="27"/>
    </row>
    <row r="114" spans="2:12" s="1" customFormat="1" ht="6.95" customHeight="1">
      <c r="B114" s="27"/>
      <c r="L114" s="27"/>
    </row>
    <row r="115" spans="2:12" s="1" customFormat="1" ht="12" customHeight="1">
      <c r="B115" s="27"/>
      <c r="C115" s="24" t="s">
        <v>14</v>
      </c>
      <c r="L115" s="27"/>
    </row>
    <row r="116" spans="2:12" s="1" customFormat="1" ht="16.5" customHeight="1">
      <c r="B116" s="27"/>
      <c r="E116" s="207" t="str">
        <f>E7</f>
        <v>Oprava mostu ev. č. BM-569 Bernáčkova přes Svratku - AKTUALIZACE 2019</v>
      </c>
      <c r="F116" s="208"/>
      <c r="G116" s="208"/>
      <c r="H116" s="208"/>
      <c r="L116" s="27"/>
    </row>
    <row r="117" spans="2:12" s="1" customFormat="1" ht="12" customHeight="1">
      <c r="B117" s="27"/>
      <c r="C117" s="24" t="s">
        <v>117</v>
      </c>
      <c r="L117" s="27"/>
    </row>
    <row r="118" spans="2:12" s="1" customFormat="1" ht="16.5" customHeight="1">
      <c r="B118" s="27"/>
      <c r="E118" s="192" t="str">
        <f>E9</f>
        <v>SO 403 - Osvětlení mostu</v>
      </c>
      <c r="F118" s="206"/>
      <c r="G118" s="206"/>
      <c r="H118" s="206"/>
      <c r="L118" s="27"/>
    </row>
    <row r="119" spans="2:12" s="1" customFormat="1" ht="6.95" customHeight="1">
      <c r="B119" s="27"/>
      <c r="L119" s="27"/>
    </row>
    <row r="120" spans="2:12" s="1" customFormat="1" ht="12" customHeight="1">
      <c r="B120" s="27"/>
      <c r="C120" s="24" t="s">
        <v>20</v>
      </c>
      <c r="F120" s="22" t="str">
        <f>F12</f>
        <v xml:space="preserve"> </v>
      </c>
      <c r="I120" s="24" t="s">
        <v>22</v>
      </c>
      <c r="J120" s="47" t="str">
        <f>IF(J12="","",J12)</f>
        <v>30. 5. 2018</v>
      </c>
      <c r="L120" s="27"/>
    </row>
    <row r="121" spans="2:12" s="1" customFormat="1" ht="6.95" customHeight="1">
      <c r="B121" s="27"/>
      <c r="L121" s="27"/>
    </row>
    <row r="122" spans="2:12" s="1" customFormat="1" ht="27.95" customHeight="1">
      <c r="B122" s="27"/>
      <c r="C122" s="24" t="s">
        <v>26</v>
      </c>
      <c r="F122" s="22" t="str">
        <f>E15</f>
        <v>Brněnské komunikace, a.s.</v>
      </c>
      <c r="I122" s="24" t="s">
        <v>32</v>
      </c>
      <c r="J122" s="25" t="str">
        <f>E21</f>
        <v>Projekční kancelář PRIS spol. s r. o.</v>
      </c>
      <c r="L122" s="27"/>
    </row>
    <row r="123" spans="2:12" s="1" customFormat="1" ht="15.2" customHeight="1">
      <c r="B123" s="27"/>
      <c r="C123" s="24" t="s">
        <v>31</v>
      </c>
      <c r="F123" s="22" t="str">
        <f>IF(E18="","",E18)</f>
        <v xml:space="preserve"> </v>
      </c>
      <c r="I123" s="24" t="s">
        <v>36</v>
      </c>
      <c r="J123" s="25" t="str">
        <f>E24</f>
        <v xml:space="preserve"> </v>
      </c>
      <c r="L123" s="27"/>
    </row>
    <row r="124" spans="2:12" s="1" customFormat="1" ht="10.35" customHeight="1">
      <c r="B124" s="27"/>
      <c r="L124" s="27"/>
    </row>
    <row r="125" spans="2:20" s="10" customFormat="1" ht="29.25" customHeight="1">
      <c r="B125" s="107"/>
      <c r="C125" s="108" t="s">
        <v>131</v>
      </c>
      <c r="D125" s="109" t="s">
        <v>64</v>
      </c>
      <c r="E125" s="109" t="s">
        <v>60</v>
      </c>
      <c r="F125" s="109" t="s">
        <v>61</v>
      </c>
      <c r="G125" s="109" t="s">
        <v>132</v>
      </c>
      <c r="H125" s="109" t="s">
        <v>133</v>
      </c>
      <c r="I125" s="109" t="s">
        <v>134</v>
      </c>
      <c r="J125" s="110" t="s">
        <v>121</v>
      </c>
      <c r="K125" s="111" t="s">
        <v>135</v>
      </c>
      <c r="L125" s="107"/>
      <c r="M125" s="54" t="s">
        <v>1</v>
      </c>
      <c r="N125" s="55" t="s">
        <v>43</v>
      </c>
      <c r="O125" s="55" t="s">
        <v>136</v>
      </c>
      <c r="P125" s="55" t="s">
        <v>137</v>
      </c>
      <c r="Q125" s="55" t="s">
        <v>138</v>
      </c>
      <c r="R125" s="55" t="s">
        <v>139</v>
      </c>
      <c r="S125" s="55" t="s">
        <v>140</v>
      </c>
      <c r="T125" s="56" t="s">
        <v>141</v>
      </c>
    </row>
    <row r="126" spans="2:63" s="1" customFormat="1" ht="22.9" customHeight="1">
      <c r="B126" s="27"/>
      <c r="C126" s="59" t="s">
        <v>142</v>
      </c>
      <c r="J126" s="112">
        <f>BK126</f>
        <v>0</v>
      </c>
      <c r="L126" s="27"/>
      <c r="M126" s="57"/>
      <c r="N126" s="48"/>
      <c r="O126" s="48"/>
      <c r="P126" s="113">
        <f>P127+P176</f>
        <v>51.777421</v>
      </c>
      <c r="Q126" s="48"/>
      <c r="R126" s="113">
        <f>R127+R176</f>
        <v>0.11776</v>
      </c>
      <c r="S126" s="48"/>
      <c r="T126" s="114">
        <f>T127+T176</f>
        <v>0</v>
      </c>
      <c r="AT126" s="15" t="s">
        <v>78</v>
      </c>
      <c r="AU126" s="15" t="s">
        <v>123</v>
      </c>
      <c r="BK126" s="115">
        <f>BK127+BK176</f>
        <v>0</v>
      </c>
    </row>
    <row r="127" spans="2:63" s="11" customFormat="1" ht="25.9" customHeight="1">
      <c r="B127" s="116"/>
      <c r="D127" s="117" t="s">
        <v>78</v>
      </c>
      <c r="E127" s="118" t="s">
        <v>230</v>
      </c>
      <c r="F127" s="118" t="s">
        <v>231</v>
      </c>
      <c r="J127" s="119">
        <f>BK127</f>
        <v>0</v>
      </c>
      <c r="L127" s="116"/>
      <c r="M127" s="120"/>
      <c r="P127" s="121">
        <f>P128+P141+P150+P155+P156+P161+P173</f>
        <v>48.453421</v>
      </c>
      <c r="R127" s="121">
        <f>R128+R141+R150+R155+R156+R161+R173</f>
        <v>0.03276</v>
      </c>
      <c r="T127" s="122">
        <f>T128+T141+T150+T155+T156+T161+T173</f>
        <v>0</v>
      </c>
      <c r="AR127" s="117" t="s">
        <v>19</v>
      </c>
      <c r="AT127" s="123" t="s">
        <v>78</v>
      </c>
      <c r="AU127" s="123" t="s">
        <v>79</v>
      </c>
      <c r="AY127" s="117" t="s">
        <v>146</v>
      </c>
      <c r="BK127" s="124">
        <f>BK128+BK141+BK150+BK155+BK156+BK161+BK173</f>
        <v>0</v>
      </c>
    </row>
    <row r="128" spans="2:63" s="11" customFormat="1" ht="22.9" customHeight="1">
      <c r="B128" s="116"/>
      <c r="D128" s="117" t="s">
        <v>78</v>
      </c>
      <c r="E128" s="125" t="s">
        <v>19</v>
      </c>
      <c r="F128" s="125" t="s">
        <v>232</v>
      </c>
      <c r="J128" s="126">
        <f>BK128</f>
        <v>0</v>
      </c>
      <c r="L128" s="116"/>
      <c r="M128" s="120"/>
      <c r="P128" s="121">
        <f>SUM(P129:P140)</f>
        <v>41.467600000000004</v>
      </c>
      <c r="R128" s="121">
        <f>SUM(R129:R140)</f>
        <v>0</v>
      </c>
      <c r="T128" s="122">
        <f>SUM(T129:T140)</f>
        <v>0</v>
      </c>
      <c r="AR128" s="117" t="s">
        <v>19</v>
      </c>
      <c r="AT128" s="123" t="s">
        <v>78</v>
      </c>
      <c r="AU128" s="123" t="s">
        <v>19</v>
      </c>
      <c r="AY128" s="117" t="s">
        <v>146</v>
      </c>
      <c r="BK128" s="124">
        <f>SUM(BK129:BK140)</f>
        <v>0</v>
      </c>
    </row>
    <row r="129" spans="2:65" s="1" customFormat="1" ht="24" customHeight="1">
      <c r="B129" s="127"/>
      <c r="C129" s="128" t="s">
        <v>19</v>
      </c>
      <c r="D129" s="128" t="s">
        <v>149</v>
      </c>
      <c r="E129" s="129" t="s">
        <v>1500</v>
      </c>
      <c r="F129" s="130" t="s">
        <v>1501</v>
      </c>
      <c r="G129" s="131" t="s">
        <v>301</v>
      </c>
      <c r="H129" s="132">
        <v>10.6</v>
      </c>
      <c r="I129" s="133"/>
      <c r="J129" s="133">
        <f>ROUND(I129*H129,2)</f>
        <v>0</v>
      </c>
      <c r="K129" s="130" t="s">
        <v>188</v>
      </c>
      <c r="L129" s="27"/>
      <c r="M129" s="134" t="s">
        <v>1</v>
      </c>
      <c r="N129" s="135" t="s">
        <v>44</v>
      </c>
      <c r="O129" s="136">
        <v>2.32</v>
      </c>
      <c r="P129" s="136">
        <f>O129*H129</f>
        <v>24.592</v>
      </c>
      <c r="Q129" s="136">
        <v>0</v>
      </c>
      <c r="R129" s="136">
        <f>Q129*H129</f>
        <v>0</v>
      </c>
      <c r="S129" s="136">
        <v>0</v>
      </c>
      <c r="T129" s="137">
        <f>S129*H129</f>
        <v>0</v>
      </c>
      <c r="AR129" s="138" t="s">
        <v>171</v>
      </c>
      <c r="AT129" s="138" t="s">
        <v>149</v>
      </c>
      <c r="AU129" s="138" t="s">
        <v>88</v>
      </c>
      <c r="AY129" s="15" t="s">
        <v>146</v>
      </c>
      <c r="BE129" s="139">
        <f>IF(N129="základní",J129,0)</f>
        <v>0</v>
      </c>
      <c r="BF129" s="139">
        <f>IF(N129="snížená",J129,0)</f>
        <v>0</v>
      </c>
      <c r="BG129" s="139">
        <f>IF(N129="zákl. přenesená",J129,0)</f>
        <v>0</v>
      </c>
      <c r="BH129" s="139">
        <f>IF(N129="sníž. přenesená",J129,0)</f>
        <v>0</v>
      </c>
      <c r="BI129" s="139">
        <f>IF(N129="nulová",J129,0)</f>
        <v>0</v>
      </c>
      <c r="BJ129" s="15" t="s">
        <v>19</v>
      </c>
      <c r="BK129" s="139">
        <f>ROUND(I129*H129,2)</f>
        <v>0</v>
      </c>
      <c r="BL129" s="15" t="s">
        <v>171</v>
      </c>
      <c r="BM129" s="138" t="s">
        <v>1598</v>
      </c>
    </row>
    <row r="130" spans="2:47" s="1" customFormat="1" ht="29.25">
      <c r="B130" s="27"/>
      <c r="D130" s="140" t="s">
        <v>156</v>
      </c>
      <c r="F130" s="141" t="s">
        <v>1503</v>
      </c>
      <c r="L130" s="27"/>
      <c r="M130" s="142"/>
      <c r="T130" s="51"/>
      <c r="AT130" s="15" t="s">
        <v>156</v>
      </c>
      <c r="AU130" s="15" t="s">
        <v>88</v>
      </c>
    </row>
    <row r="131" spans="2:47" s="1" customFormat="1" ht="29.25">
      <c r="B131" s="27"/>
      <c r="D131" s="140" t="s">
        <v>158</v>
      </c>
      <c r="F131" s="143" t="s">
        <v>1599</v>
      </c>
      <c r="L131" s="27"/>
      <c r="M131" s="142"/>
      <c r="T131" s="51"/>
      <c r="AT131" s="15" t="s">
        <v>158</v>
      </c>
      <c r="AU131" s="15" t="s">
        <v>88</v>
      </c>
    </row>
    <row r="132" spans="2:51" s="12" customFormat="1" ht="12">
      <c r="B132" s="147"/>
      <c r="D132" s="140" t="s">
        <v>259</v>
      </c>
      <c r="E132" s="148" t="s">
        <v>1</v>
      </c>
      <c r="F132" s="149" t="s">
        <v>1600</v>
      </c>
      <c r="H132" s="150">
        <v>10.6</v>
      </c>
      <c r="L132" s="147"/>
      <c r="M132" s="151"/>
      <c r="T132" s="152"/>
      <c r="AT132" s="148" t="s">
        <v>259</v>
      </c>
      <c r="AU132" s="148" t="s">
        <v>88</v>
      </c>
      <c r="AV132" s="12" t="s">
        <v>88</v>
      </c>
      <c r="AW132" s="12" t="s">
        <v>35</v>
      </c>
      <c r="AX132" s="12" t="s">
        <v>19</v>
      </c>
      <c r="AY132" s="148" t="s">
        <v>146</v>
      </c>
    </row>
    <row r="133" spans="2:65" s="1" customFormat="1" ht="24" customHeight="1">
      <c r="B133" s="127"/>
      <c r="C133" s="128" t="s">
        <v>88</v>
      </c>
      <c r="D133" s="128" t="s">
        <v>149</v>
      </c>
      <c r="E133" s="129" t="s">
        <v>662</v>
      </c>
      <c r="F133" s="130" t="s">
        <v>663</v>
      </c>
      <c r="G133" s="131" t="s">
        <v>301</v>
      </c>
      <c r="H133" s="132">
        <v>8.4</v>
      </c>
      <c r="I133" s="133"/>
      <c r="J133" s="133">
        <f>ROUND(I133*H133,2)</f>
        <v>0</v>
      </c>
      <c r="K133" s="130" t="s">
        <v>188</v>
      </c>
      <c r="L133" s="27"/>
      <c r="M133" s="134" t="s">
        <v>1</v>
      </c>
      <c r="N133" s="135" t="s">
        <v>44</v>
      </c>
      <c r="O133" s="136">
        <v>0.299</v>
      </c>
      <c r="P133" s="136">
        <f>O133*H133</f>
        <v>2.5116</v>
      </c>
      <c r="Q133" s="136">
        <v>0</v>
      </c>
      <c r="R133" s="136">
        <f>Q133*H133</f>
        <v>0</v>
      </c>
      <c r="S133" s="136">
        <v>0</v>
      </c>
      <c r="T133" s="137">
        <f>S133*H133</f>
        <v>0</v>
      </c>
      <c r="AR133" s="138" t="s">
        <v>171</v>
      </c>
      <c r="AT133" s="138" t="s">
        <v>149</v>
      </c>
      <c r="AU133" s="138" t="s">
        <v>88</v>
      </c>
      <c r="AY133" s="15" t="s">
        <v>146</v>
      </c>
      <c r="BE133" s="139">
        <f>IF(N133="základní",J133,0)</f>
        <v>0</v>
      </c>
      <c r="BF133" s="139">
        <f>IF(N133="snížená",J133,0)</f>
        <v>0</v>
      </c>
      <c r="BG133" s="139">
        <f>IF(N133="zákl. přenesená",J133,0)</f>
        <v>0</v>
      </c>
      <c r="BH133" s="139">
        <f>IF(N133="sníž. přenesená",J133,0)</f>
        <v>0</v>
      </c>
      <c r="BI133" s="139">
        <f>IF(N133="nulová",J133,0)</f>
        <v>0</v>
      </c>
      <c r="BJ133" s="15" t="s">
        <v>19</v>
      </c>
      <c r="BK133" s="139">
        <f>ROUND(I133*H133,2)</f>
        <v>0</v>
      </c>
      <c r="BL133" s="15" t="s">
        <v>171</v>
      </c>
      <c r="BM133" s="138" t="s">
        <v>1601</v>
      </c>
    </row>
    <row r="134" spans="2:47" s="1" customFormat="1" ht="29.25">
      <c r="B134" s="27"/>
      <c r="D134" s="140" t="s">
        <v>156</v>
      </c>
      <c r="F134" s="141" t="s">
        <v>665</v>
      </c>
      <c r="L134" s="27"/>
      <c r="M134" s="142"/>
      <c r="T134" s="51"/>
      <c r="AT134" s="15" t="s">
        <v>156</v>
      </c>
      <c r="AU134" s="15" t="s">
        <v>88</v>
      </c>
    </row>
    <row r="135" spans="2:47" s="1" customFormat="1" ht="29.25">
      <c r="B135" s="27"/>
      <c r="D135" s="140" t="s">
        <v>158</v>
      </c>
      <c r="F135" s="143" t="s">
        <v>1602</v>
      </c>
      <c r="L135" s="27"/>
      <c r="M135" s="142"/>
      <c r="T135" s="51"/>
      <c r="AT135" s="15" t="s">
        <v>158</v>
      </c>
      <c r="AU135" s="15" t="s">
        <v>88</v>
      </c>
    </row>
    <row r="136" spans="2:51" s="12" customFormat="1" ht="12">
      <c r="B136" s="147"/>
      <c r="D136" s="140" t="s">
        <v>259</v>
      </c>
      <c r="E136" s="148" t="s">
        <v>1</v>
      </c>
      <c r="F136" s="149" t="s">
        <v>1603</v>
      </c>
      <c r="H136" s="150">
        <v>8.4</v>
      </c>
      <c r="L136" s="147"/>
      <c r="M136" s="151"/>
      <c r="T136" s="152"/>
      <c r="AT136" s="148" t="s">
        <v>259</v>
      </c>
      <c r="AU136" s="148" t="s">
        <v>88</v>
      </c>
      <c r="AV136" s="12" t="s">
        <v>88</v>
      </c>
      <c r="AW136" s="12" t="s">
        <v>35</v>
      </c>
      <c r="AX136" s="12" t="s">
        <v>19</v>
      </c>
      <c r="AY136" s="148" t="s">
        <v>146</v>
      </c>
    </row>
    <row r="137" spans="2:65" s="1" customFormat="1" ht="24" customHeight="1">
      <c r="B137" s="127"/>
      <c r="C137" s="128" t="s">
        <v>165</v>
      </c>
      <c r="D137" s="128" t="s">
        <v>149</v>
      </c>
      <c r="E137" s="129" t="s">
        <v>672</v>
      </c>
      <c r="F137" s="130" t="s">
        <v>673</v>
      </c>
      <c r="G137" s="131" t="s">
        <v>245</v>
      </c>
      <c r="H137" s="132">
        <v>84</v>
      </c>
      <c r="I137" s="133"/>
      <c r="J137" s="133">
        <f>ROUND(I137*H137,2)</f>
        <v>0</v>
      </c>
      <c r="K137" s="130" t="s">
        <v>188</v>
      </c>
      <c r="L137" s="27"/>
      <c r="M137" s="134" t="s">
        <v>1</v>
      </c>
      <c r="N137" s="135" t="s">
        <v>44</v>
      </c>
      <c r="O137" s="136">
        <v>0.171</v>
      </c>
      <c r="P137" s="136">
        <f>O137*H137</f>
        <v>14.364</v>
      </c>
      <c r="Q137" s="136">
        <v>0</v>
      </c>
      <c r="R137" s="136">
        <f>Q137*H137</f>
        <v>0</v>
      </c>
      <c r="S137" s="136">
        <v>0</v>
      </c>
      <c r="T137" s="137">
        <f>S137*H137</f>
        <v>0</v>
      </c>
      <c r="AR137" s="138" t="s">
        <v>171</v>
      </c>
      <c r="AT137" s="138" t="s">
        <v>149</v>
      </c>
      <c r="AU137" s="138" t="s">
        <v>88</v>
      </c>
      <c r="AY137" s="15" t="s">
        <v>146</v>
      </c>
      <c r="BE137" s="139">
        <f>IF(N137="základní",J137,0)</f>
        <v>0</v>
      </c>
      <c r="BF137" s="139">
        <f>IF(N137="snížená",J137,0)</f>
        <v>0</v>
      </c>
      <c r="BG137" s="139">
        <f>IF(N137="zákl. přenesená",J137,0)</f>
        <v>0</v>
      </c>
      <c r="BH137" s="139">
        <f>IF(N137="sníž. přenesená",J137,0)</f>
        <v>0</v>
      </c>
      <c r="BI137" s="139">
        <f>IF(N137="nulová",J137,0)</f>
        <v>0</v>
      </c>
      <c r="BJ137" s="15" t="s">
        <v>19</v>
      </c>
      <c r="BK137" s="139">
        <f>ROUND(I137*H137,2)</f>
        <v>0</v>
      </c>
      <c r="BL137" s="15" t="s">
        <v>171</v>
      </c>
      <c r="BM137" s="138" t="s">
        <v>1604</v>
      </c>
    </row>
    <row r="138" spans="2:47" s="1" customFormat="1" ht="29.25">
      <c r="B138" s="27"/>
      <c r="D138" s="140" t="s">
        <v>156</v>
      </c>
      <c r="F138" s="141" t="s">
        <v>675</v>
      </c>
      <c r="L138" s="27"/>
      <c r="M138" s="142"/>
      <c r="T138" s="51"/>
      <c r="AT138" s="15" t="s">
        <v>156</v>
      </c>
      <c r="AU138" s="15" t="s">
        <v>88</v>
      </c>
    </row>
    <row r="139" spans="2:47" s="1" customFormat="1" ht="19.5">
      <c r="B139" s="27"/>
      <c r="D139" s="140" t="s">
        <v>158</v>
      </c>
      <c r="F139" s="143" t="s">
        <v>1605</v>
      </c>
      <c r="L139" s="27"/>
      <c r="M139" s="142"/>
      <c r="T139" s="51"/>
      <c r="AT139" s="15" t="s">
        <v>158</v>
      </c>
      <c r="AU139" s="15" t="s">
        <v>88</v>
      </c>
    </row>
    <row r="140" spans="2:51" s="12" customFormat="1" ht="12">
      <c r="B140" s="147"/>
      <c r="D140" s="140" t="s">
        <v>259</v>
      </c>
      <c r="E140" s="148" t="s">
        <v>1</v>
      </c>
      <c r="F140" s="149" t="s">
        <v>1606</v>
      </c>
      <c r="H140" s="150">
        <v>84</v>
      </c>
      <c r="L140" s="147"/>
      <c r="M140" s="151"/>
      <c r="T140" s="152"/>
      <c r="AT140" s="148" t="s">
        <v>259</v>
      </c>
      <c r="AU140" s="148" t="s">
        <v>88</v>
      </c>
      <c r="AV140" s="12" t="s">
        <v>88</v>
      </c>
      <c r="AW140" s="12" t="s">
        <v>35</v>
      </c>
      <c r="AX140" s="12" t="s">
        <v>19</v>
      </c>
      <c r="AY140" s="148" t="s">
        <v>146</v>
      </c>
    </row>
    <row r="141" spans="2:63" s="11" customFormat="1" ht="22.9" customHeight="1">
      <c r="B141" s="116"/>
      <c r="D141" s="117" t="s">
        <v>78</v>
      </c>
      <c r="E141" s="125" t="s">
        <v>165</v>
      </c>
      <c r="F141" s="125" t="s">
        <v>1515</v>
      </c>
      <c r="J141" s="126">
        <f>BK141</f>
        <v>0</v>
      </c>
      <c r="L141" s="116"/>
      <c r="M141" s="120"/>
      <c r="P141" s="121">
        <f>SUM(P142:P149)</f>
        <v>2.4</v>
      </c>
      <c r="R141" s="121">
        <f>SUM(R142:R149)</f>
        <v>0.02898</v>
      </c>
      <c r="T141" s="122">
        <f>SUM(T142:T149)</f>
        <v>0</v>
      </c>
      <c r="AR141" s="117" t="s">
        <v>19</v>
      </c>
      <c r="AT141" s="123" t="s">
        <v>78</v>
      </c>
      <c r="AU141" s="123" t="s">
        <v>19</v>
      </c>
      <c r="AY141" s="117" t="s">
        <v>146</v>
      </c>
      <c r="BK141" s="124">
        <f>SUM(BK142:BK149)</f>
        <v>0</v>
      </c>
    </row>
    <row r="142" spans="2:65" s="1" customFormat="1" ht="24" customHeight="1">
      <c r="B142" s="127"/>
      <c r="C142" s="128" t="s">
        <v>171</v>
      </c>
      <c r="D142" s="128" t="s">
        <v>149</v>
      </c>
      <c r="E142" s="129" t="s">
        <v>1607</v>
      </c>
      <c r="F142" s="130" t="s">
        <v>1608</v>
      </c>
      <c r="G142" s="131" t="s">
        <v>287</v>
      </c>
      <c r="H142" s="132">
        <v>50</v>
      </c>
      <c r="I142" s="133"/>
      <c r="J142" s="133">
        <f>ROUND(I142*H142,2)</f>
        <v>0</v>
      </c>
      <c r="K142" s="130" t="s">
        <v>1</v>
      </c>
      <c r="L142" s="27"/>
      <c r="M142" s="134" t="s">
        <v>1</v>
      </c>
      <c r="N142" s="135" t="s">
        <v>44</v>
      </c>
      <c r="O142" s="136">
        <v>0.04</v>
      </c>
      <c r="P142" s="136">
        <f>O142*H142</f>
        <v>2</v>
      </c>
      <c r="Q142" s="136">
        <v>0.00045</v>
      </c>
      <c r="R142" s="136">
        <f>Q142*H142</f>
        <v>0.0225</v>
      </c>
      <c r="S142" s="136">
        <v>0</v>
      </c>
      <c r="T142" s="137">
        <f>S142*H142</f>
        <v>0</v>
      </c>
      <c r="AR142" s="138" t="s">
        <v>171</v>
      </c>
      <c r="AT142" s="138" t="s">
        <v>149</v>
      </c>
      <c r="AU142" s="138" t="s">
        <v>88</v>
      </c>
      <c r="AY142" s="15" t="s">
        <v>146</v>
      </c>
      <c r="BE142" s="139">
        <f>IF(N142="základní",J142,0)</f>
        <v>0</v>
      </c>
      <c r="BF142" s="139">
        <f>IF(N142="snížená",J142,0)</f>
        <v>0</v>
      </c>
      <c r="BG142" s="139">
        <f>IF(N142="zákl. přenesená",J142,0)</f>
        <v>0</v>
      </c>
      <c r="BH142" s="139">
        <f>IF(N142="sníž. přenesená",J142,0)</f>
        <v>0</v>
      </c>
      <c r="BI142" s="139">
        <f>IF(N142="nulová",J142,0)</f>
        <v>0</v>
      </c>
      <c r="BJ142" s="15" t="s">
        <v>19</v>
      </c>
      <c r="BK142" s="139">
        <f>ROUND(I142*H142,2)</f>
        <v>0</v>
      </c>
      <c r="BL142" s="15" t="s">
        <v>171</v>
      </c>
      <c r="BM142" s="138" t="s">
        <v>1609</v>
      </c>
    </row>
    <row r="143" spans="2:47" s="1" customFormat="1" ht="12">
      <c r="B143" s="27"/>
      <c r="D143" s="140" t="s">
        <v>156</v>
      </c>
      <c r="F143" s="141" t="s">
        <v>1610</v>
      </c>
      <c r="L143" s="27"/>
      <c r="M143" s="142"/>
      <c r="T143" s="51"/>
      <c r="AT143" s="15" t="s">
        <v>156</v>
      </c>
      <c r="AU143" s="15" t="s">
        <v>88</v>
      </c>
    </row>
    <row r="144" spans="2:47" s="1" customFormat="1" ht="39">
      <c r="B144" s="27"/>
      <c r="D144" s="140" t="s">
        <v>158</v>
      </c>
      <c r="F144" s="143" t="s">
        <v>1611</v>
      </c>
      <c r="L144" s="27"/>
      <c r="M144" s="142"/>
      <c r="T144" s="51"/>
      <c r="AT144" s="15" t="s">
        <v>158</v>
      </c>
      <c r="AU144" s="15" t="s">
        <v>88</v>
      </c>
    </row>
    <row r="145" spans="2:51" s="12" customFormat="1" ht="12">
      <c r="B145" s="147"/>
      <c r="D145" s="140" t="s">
        <v>259</v>
      </c>
      <c r="E145" s="148" t="s">
        <v>1</v>
      </c>
      <c r="F145" s="149" t="s">
        <v>1612</v>
      </c>
      <c r="H145" s="150">
        <v>50</v>
      </c>
      <c r="L145" s="147"/>
      <c r="M145" s="151"/>
      <c r="T145" s="152"/>
      <c r="AT145" s="148" t="s">
        <v>259</v>
      </c>
      <c r="AU145" s="148" t="s">
        <v>88</v>
      </c>
      <c r="AV145" s="12" t="s">
        <v>88</v>
      </c>
      <c r="AW145" s="12" t="s">
        <v>35</v>
      </c>
      <c r="AX145" s="12" t="s">
        <v>19</v>
      </c>
      <c r="AY145" s="148" t="s">
        <v>146</v>
      </c>
    </row>
    <row r="146" spans="2:65" s="1" customFormat="1" ht="24" customHeight="1">
      <c r="B146" s="127"/>
      <c r="C146" s="128" t="s">
        <v>145</v>
      </c>
      <c r="D146" s="128" t="s">
        <v>149</v>
      </c>
      <c r="E146" s="129" t="s">
        <v>1613</v>
      </c>
      <c r="F146" s="130" t="s">
        <v>1614</v>
      </c>
      <c r="G146" s="131" t="s">
        <v>287</v>
      </c>
      <c r="H146" s="132">
        <v>8</v>
      </c>
      <c r="I146" s="133"/>
      <c r="J146" s="133">
        <f>ROUND(I146*H146,2)</f>
        <v>0</v>
      </c>
      <c r="K146" s="130" t="s">
        <v>1</v>
      </c>
      <c r="L146" s="27"/>
      <c r="M146" s="134" t="s">
        <v>1</v>
      </c>
      <c r="N146" s="135" t="s">
        <v>44</v>
      </c>
      <c r="O146" s="136">
        <v>0.05</v>
      </c>
      <c r="P146" s="136">
        <f>O146*H146</f>
        <v>0.4</v>
      </c>
      <c r="Q146" s="136">
        <v>0.00081</v>
      </c>
      <c r="R146" s="136">
        <f>Q146*H146</f>
        <v>0.00648</v>
      </c>
      <c r="S146" s="136">
        <v>0</v>
      </c>
      <c r="T146" s="137">
        <f>S146*H146</f>
        <v>0</v>
      </c>
      <c r="AR146" s="138" t="s">
        <v>171</v>
      </c>
      <c r="AT146" s="138" t="s">
        <v>149</v>
      </c>
      <c r="AU146" s="138" t="s">
        <v>88</v>
      </c>
      <c r="AY146" s="15" t="s">
        <v>146</v>
      </c>
      <c r="BE146" s="139">
        <f>IF(N146="základní",J146,0)</f>
        <v>0</v>
      </c>
      <c r="BF146" s="139">
        <f>IF(N146="snížená",J146,0)</f>
        <v>0</v>
      </c>
      <c r="BG146" s="139">
        <f>IF(N146="zákl. přenesená",J146,0)</f>
        <v>0</v>
      </c>
      <c r="BH146" s="139">
        <f>IF(N146="sníž. přenesená",J146,0)</f>
        <v>0</v>
      </c>
      <c r="BI146" s="139">
        <f>IF(N146="nulová",J146,0)</f>
        <v>0</v>
      </c>
      <c r="BJ146" s="15" t="s">
        <v>19</v>
      </c>
      <c r="BK146" s="139">
        <f>ROUND(I146*H146,2)</f>
        <v>0</v>
      </c>
      <c r="BL146" s="15" t="s">
        <v>171</v>
      </c>
      <c r="BM146" s="138" t="s">
        <v>1615</v>
      </c>
    </row>
    <row r="147" spans="2:47" s="1" customFormat="1" ht="12">
      <c r="B147" s="27"/>
      <c r="D147" s="140" t="s">
        <v>156</v>
      </c>
      <c r="F147" s="141" t="s">
        <v>1616</v>
      </c>
      <c r="L147" s="27"/>
      <c r="M147" s="142"/>
      <c r="T147" s="51"/>
      <c r="AT147" s="15" t="s">
        <v>156</v>
      </c>
      <c r="AU147" s="15" t="s">
        <v>88</v>
      </c>
    </row>
    <row r="148" spans="2:47" s="1" customFormat="1" ht="39">
      <c r="B148" s="27"/>
      <c r="D148" s="140" t="s">
        <v>158</v>
      </c>
      <c r="F148" s="143" t="s">
        <v>1617</v>
      </c>
      <c r="L148" s="27"/>
      <c r="M148" s="142"/>
      <c r="T148" s="51"/>
      <c r="AT148" s="15" t="s">
        <v>158</v>
      </c>
      <c r="AU148" s="15" t="s">
        <v>88</v>
      </c>
    </row>
    <row r="149" spans="2:51" s="12" customFormat="1" ht="12">
      <c r="B149" s="147"/>
      <c r="D149" s="140" t="s">
        <v>259</v>
      </c>
      <c r="E149" s="148" t="s">
        <v>1</v>
      </c>
      <c r="F149" s="149" t="s">
        <v>1618</v>
      </c>
      <c r="H149" s="150">
        <v>8</v>
      </c>
      <c r="L149" s="147"/>
      <c r="M149" s="151"/>
      <c r="T149" s="152"/>
      <c r="AT149" s="148" t="s">
        <v>259</v>
      </c>
      <c r="AU149" s="148" t="s">
        <v>88</v>
      </c>
      <c r="AV149" s="12" t="s">
        <v>88</v>
      </c>
      <c r="AW149" s="12" t="s">
        <v>35</v>
      </c>
      <c r="AX149" s="12" t="s">
        <v>19</v>
      </c>
      <c r="AY149" s="148" t="s">
        <v>146</v>
      </c>
    </row>
    <row r="150" spans="2:63" s="11" customFormat="1" ht="22.9" customHeight="1">
      <c r="B150" s="116"/>
      <c r="D150" s="117" t="s">
        <v>78</v>
      </c>
      <c r="E150" s="125" t="s">
        <v>171</v>
      </c>
      <c r="F150" s="125" t="s">
        <v>1518</v>
      </c>
      <c r="J150" s="126">
        <f>BK150</f>
        <v>0</v>
      </c>
      <c r="L150" s="116"/>
      <c r="M150" s="120"/>
      <c r="P150" s="121">
        <f>SUM(P151:P154)</f>
        <v>2.8974</v>
      </c>
      <c r="R150" s="121">
        <f>SUM(R151:R154)</f>
        <v>0</v>
      </c>
      <c r="T150" s="122">
        <f>SUM(T151:T154)</f>
        <v>0</v>
      </c>
      <c r="AR150" s="117" t="s">
        <v>19</v>
      </c>
      <c r="AT150" s="123" t="s">
        <v>78</v>
      </c>
      <c r="AU150" s="123" t="s">
        <v>19</v>
      </c>
      <c r="AY150" s="117" t="s">
        <v>146</v>
      </c>
      <c r="BK150" s="124">
        <f>SUM(BK151:BK154)</f>
        <v>0</v>
      </c>
    </row>
    <row r="151" spans="2:65" s="1" customFormat="1" ht="16.5" customHeight="1">
      <c r="B151" s="127"/>
      <c r="C151" s="128" t="s">
        <v>185</v>
      </c>
      <c r="D151" s="128" t="s">
        <v>149</v>
      </c>
      <c r="E151" s="129" t="s">
        <v>1519</v>
      </c>
      <c r="F151" s="130" t="s">
        <v>1520</v>
      </c>
      <c r="G151" s="131" t="s">
        <v>301</v>
      </c>
      <c r="H151" s="132">
        <v>2.2</v>
      </c>
      <c r="I151" s="133"/>
      <c r="J151" s="133">
        <f>ROUND(I151*H151,2)</f>
        <v>0</v>
      </c>
      <c r="K151" s="130" t="s">
        <v>188</v>
      </c>
      <c r="L151" s="27"/>
      <c r="M151" s="134" t="s">
        <v>1</v>
      </c>
      <c r="N151" s="135" t="s">
        <v>44</v>
      </c>
      <c r="O151" s="136">
        <v>1.317</v>
      </c>
      <c r="P151" s="136">
        <f>O151*H151</f>
        <v>2.8974</v>
      </c>
      <c r="Q151" s="136">
        <v>0</v>
      </c>
      <c r="R151" s="136">
        <f>Q151*H151</f>
        <v>0</v>
      </c>
      <c r="S151" s="136">
        <v>0</v>
      </c>
      <c r="T151" s="137">
        <f>S151*H151</f>
        <v>0</v>
      </c>
      <c r="AR151" s="138" t="s">
        <v>171</v>
      </c>
      <c r="AT151" s="138" t="s">
        <v>149</v>
      </c>
      <c r="AU151" s="138" t="s">
        <v>88</v>
      </c>
      <c r="AY151" s="15" t="s">
        <v>146</v>
      </c>
      <c r="BE151" s="139">
        <f>IF(N151="základní",J151,0)</f>
        <v>0</v>
      </c>
      <c r="BF151" s="139">
        <f>IF(N151="snížená",J151,0)</f>
        <v>0</v>
      </c>
      <c r="BG151" s="139">
        <f>IF(N151="zákl. přenesená",J151,0)</f>
        <v>0</v>
      </c>
      <c r="BH151" s="139">
        <f>IF(N151="sníž. přenesená",J151,0)</f>
        <v>0</v>
      </c>
      <c r="BI151" s="139">
        <f>IF(N151="nulová",J151,0)</f>
        <v>0</v>
      </c>
      <c r="BJ151" s="15" t="s">
        <v>19</v>
      </c>
      <c r="BK151" s="139">
        <f>ROUND(I151*H151,2)</f>
        <v>0</v>
      </c>
      <c r="BL151" s="15" t="s">
        <v>171</v>
      </c>
      <c r="BM151" s="138" t="s">
        <v>1619</v>
      </c>
    </row>
    <row r="152" spans="2:47" s="1" customFormat="1" ht="19.5">
      <c r="B152" s="27"/>
      <c r="D152" s="140" t="s">
        <v>156</v>
      </c>
      <c r="F152" s="141" t="s">
        <v>1522</v>
      </c>
      <c r="L152" s="27"/>
      <c r="M152" s="142"/>
      <c r="T152" s="51"/>
      <c r="AT152" s="15" t="s">
        <v>156</v>
      </c>
      <c r="AU152" s="15" t="s">
        <v>88</v>
      </c>
    </row>
    <row r="153" spans="2:47" s="1" customFormat="1" ht="29.25">
      <c r="B153" s="27"/>
      <c r="D153" s="140" t="s">
        <v>158</v>
      </c>
      <c r="F153" s="143" t="s">
        <v>1620</v>
      </c>
      <c r="L153" s="27"/>
      <c r="M153" s="142"/>
      <c r="T153" s="51"/>
      <c r="AT153" s="15" t="s">
        <v>158</v>
      </c>
      <c r="AU153" s="15" t="s">
        <v>88</v>
      </c>
    </row>
    <row r="154" spans="2:51" s="12" customFormat="1" ht="12">
      <c r="B154" s="147"/>
      <c r="D154" s="140" t="s">
        <v>259</v>
      </c>
      <c r="E154" s="148" t="s">
        <v>1</v>
      </c>
      <c r="F154" s="149" t="s">
        <v>1621</v>
      </c>
      <c r="H154" s="150">
        <v>2.2</v>
      </c>
      <c r="L154" s="147"/>
      <c r="M154" s="151"/>
      <c r="T154" s="152"/>
      <c r="AT154" s="148" t="s">
        <v>259</v>
      </c>
      <c r="AU154" s="148" t="s">
        <v>88</v>
      </c>
      <c r="AV154" s="12" t="s">
        <v>88</v>
      </c>
      <c r="AW154" s="12" t="s">
        <v>35</v>
      </c>
      <c r="AX154" s="12" t="s">
        <v>19</v>
      </c>
      <c r="AY154" s="148" t="s">
        <v>146</v>
      </c>
    </row>
    <row r="155" spans="2:63" s="11" customFormat="1" ht="22.9" customHeight="1">
      <c r="B155" s="116"/>
      <c r="D155" s="117" t="s">
        <v>78</v>
      </c>
      <c r="E155" s="125" t="s">
        <v>193</v>
      </c>
      <c r="F155" s="125" t="s">
        <v>1622</v>
      </c>
      <c r="J155" s="126">
        <f>BK155</f>
        <v>0</v>
      </c>
      <c r="L155" s="116"/>
      <c r="M155" s="120"/>
      <c r="P155" s="121">
        <v>0</v>
      </c>
      <c r="R155" s="121">
        <v>0</v>
      </c>
      <c r="T155" s="122">
        <v>0</v>
      </c>
      <c r="AR155" s="117" t="s">
        <v>19</v>
      </c>
      <c r="AT155" s="123" t="s">
        <v>78</v>
      </c>
      <c r="AU155" s="123" t="s">
        <v>19</v>
      </c>
      <c r="AY155" s="117" t="s">
        <v>146</v>
      </c>
      <c r="BK155" s="124">
        <v>0</v>
      </c>
    </row>
    <row r="156" spans="2:63" s="11" customFormat="1" ht="22.9" customHeight="1">
      <c r="B156" s="116"/>
      <c r="D156" s="117" t="s">
        <v>78</v>
      </c>
      <c r="E156" s="125" t="s">
        <v>199</v>
      </c>
      <c r="F156" s="125" t="s">
        <v>1525</v>
      </c>
      <c r="J156" s="126">
        <f>BK156</f>
        <v>0</v>
      </c>
      <c r="L156" s="116"/>
      <c r="M156" s="120"/>
      <c r="P156" s="121">
        <f>SUM(P157:P160)</f>
        <v>1.05</v>
      </c>
      <c r="R156" s="121">
        <f>SUM(R157:R160)</f>
        <v>0.0037800000000000004</v>
      </c>
      <c r="T156" s="122">
        <f>SUM(T157:T160)</f>
        <v>0</v>
      </c>
      <c r="AR156" s="117" t="s">
        <v>19</v>
      </c>
      <c r="AT156" s="123" t="s">
        <v>78</v>
      </c>
      <c r="AU156" s="123" t="s">
        <v>19</v>
      </c>
      <c r="AY156" s="117" t="s">
        <v>146</v>
      </c>
      <c r="BK156" s="124">
        <f>SUM(BK157:BK160)</f>
        <v>0</v>
      </c>
    </row>
    <row r="157" spans="2:65" s="1" customFormat="1" ht="16.5" customHeight="1">
      <c r="B157" s="127"/>
      <c r="C157" s="128" t="s">
        <v>193</v>
      </c>
      <c r="D157" s="128" t="s">
        <v>149</v>
      </c>
      <c r="E157" s="129" t="s">
        <v>1526</v>
      </c>
      <c r="F157" s="130" t="s">
        <v>1527</v>
      </c>
      <c r="G157" s="131" t="s">
        <v>287</v>
      </c>
      <c r="H157" s="132">
        <v>42</v>
      </c>
      <c r="I157" s="133"/>
      <c r="J157" s="133">
        <f>ROUND(I157*H157,2)</f>
        <v>0</v>
      </c>
      <c r="K157" s="130" t="s">
        <v>188</v>
      </c>
      <c r="L157" s="27"/>
      <c r="M157" s="134" t="s">
        <v>1</v>
      </c>
      <c r="N157" s="135" t="s">
        <v>44</v>
      </c>
      <c r="O157" s="136">
        <v>0.025</v>
      </c>
      <c r="P157" s="136">
        <f>O157*H157</f>
        <v>1.05</v>
      </c>
      <c r="Q157" s="136">
        <v>9E-05</v>
      </c>
      <c r="R157" s="136">
        <f>Q157*H157</f>
        <v>0.0037800000000000004</v>
      </c>
      <c r="S157" s="136">
        <v>0</v>
      </c>
      <c r="T157" s="137">
        <f>S157*H157</f>
        <v>0</v>
      </c>
      <c r="AR157" s="138" t="s">
        <v>171</v>
      </c>
      <c r="AT157" s="138" t="s">
        <v>149</v>
      </c>
      <c r="AU157" s="138" t="s">
        <v>88</v>
      </c>
      <c r="AY157" s="15" t="s">
        <v>146</v>
      </c>
      <c r="BE157" s="139">
        <f>IF(N157="základní",J157,0)</f>
        <v>0</v>
      </c>
      <c r="BF157" s="139">
        <f>IF(N157="snížená",J157,0)</f>
        <v>0</v>
      </c>
      <c r="BG157" s="139">
        <f>IF(N157="zákl. přenesená",J157,0)</f>
        <v>0</v>
      </c>
      <c r="BH157" s="139">
        <f>IF(N157="sníž. přenesená",J157,0)</f>
        <v>0</v>
      </c>
      <c r="BI157" s="139">
        <f>IF(N157="nulová",J157,0)</f>
        <v>0</v>
      </c>
      <c r="BJ157" s="15" t="s">
        <v>19</v>
      </c>
      <c r="BK157" s="139">
        <f>ROUND(I157*H157,2)</f>
        <v>0</v>
      </c>
      <c r="BL157" s="15" t="s">
        <v>171</v>
      </c>
      <c r="BM157" s="138" t="s">
        <v>1623</v>
      </c>
    </row>
    <row r="158" spans="2:47" s="1" customFormat="1" ht="12">
      <c r="B158" s="27"/>
      <c r="D158" s="140" t="s">
        <v>156</v>
      </c>
      <c r="F158" s="141" t="s">
        <v>1529</v>
      </c>
      <c r="L158" s="27"/>
      <c r="M158" s="142"/>
      <c r="T158" s="51"/>
      <c r="AT158" s="15" t="s">
        <v>156</v>
      </c>
      <c r="AU158" s="15" t="s">
        <v>88</v>
      </c>
    </row>
    <row r="159" spans="2:47" s="1" customFormat="1" ht="19.5">
      <c r="B159" s="27"/>
      <c r="D159" s="140" t="s">
        <v>158</v>
      </c>
      <c r="F159" s="143" t="s">
        <v>1605</v>
      </c>
      <c r="L159" s="27"/>
      <c r="M159" s="142"/>
      <c r="T159" s="51"/>
      <c r="AT159" s="15" t="s">
        <v>158</v>
      </c>
      <c r="AU159" s="15" t="s">
        <v>88</v>
      </c>
    </row>
    <row r="160" spans="2:51" s="12" customFormat="1" ht="12">
      <c r="B160" s="147"/>
      <c r="D160" s="140" t="s">
        <v>259</v>
      </c>
      <c r="E160" s="148" t="s">
        <v>1</v>
      </c>
      <c r="F160" s="149" t="s">
        <v>1624</v>
      </c>
      <c r="H160" s="150">
        <v>42</v>
      </c>
      <c r="L160" s="147"/>
      <c r="M160" s="151"/>
      <c r="T160" s="152"/>
      <c r="AT160" s="148" t="s">
        <v>259</v>
      </c>
      <c r="AU160" s="148" t="s">
        <v>88</v>
      </c>
      <c r="AV160" s="12" t="s">
        <v>88</v>
      </c>
      <c r="AW160" s="12" t="s">
        <v>35</v>
      </c>
      <c r="AX160" s="12" t="s">
        <v>19</v>
      </c>
      <c r="AY160" s="148" t="s">
        <v>146</v>
      </c>
    </row>
    <row r="161" spans="2:63" s="11" customFormat="1" ht="22.9" customHeight="1">
      <c r="B161" s="116"/>
      <c r="D161" s="117" t="s">
        <v>78</v>
      </c>
      <c r="E161" s="125" t="s">
        <v>435</v>
      </c>
      <c r="F161" s="125" t="s">
        <v>436</v>
      </c>
      <c r="J161" s="126">
        <f>BK161</f>
        <v>0</v>
      </c>
      <c r="L161" s="116"/>
      <c r="M161" s="120"/>
      <c r="P161" s="121">
        <f>SUM(P162:P172)</f>
        <v>0.6216900000000001</v>
      </c>
      <c r="R161" s="121">
        <f>SUM(R162:R172)</f>
        <v>0</v>
      </c>
      <c r="T161" s="122">
        <f>SUM(T162:T172)</f>
        <v>0</v>
      </c>
      <c r="AR161" s="117" t="s">
        <v>19</v>
      </c>
      <c r="AT161" s="123" t="s">
        <v>78</v>
      </c>
      <c r="AU161" s="123" t="s">
        <v>19</v>
      </c>
      <c r="AY161" s="117" t="s">
        <v>146</v>
      </c>
      <c r="BK161" s="124">
        <f>SUM(BK162:BK172)</f>
        <v>0</v>
      </c>
    </row>
    <row r="162" spans="2:65" s="1" customFormat="1" ht="24" customHeight="1">
      <c r="B162" s="127"/>
      <c r="C162" s="128" t="s">
        <v>199</v>
      </c>
      <c r="D162" s="128" t="s">
        <v>149</v>
      </c>
      <c r="E162" s="129" t="s">
        <v>438</v>
      </c>
      <c r="F162" s="130" t="s">
        <v>439</v>
      </c>
      <c r="G162" s="131" t="s">
        <v>361</v>
      </c>
      <c r="H162" s="132">
        <v>5.865</v>
      </c>
      <c r="I162" s="133"/>
      <c r="J162" s="133">
        <f>ROUND(I162*H162,2)</f>
        <v>0</v>
      </c>
      <c r="K162" s="130" t="s">
        <v>188</v>
      </c>
      <c r="L162" s="27"/>
      <c r="M162" s="134" t="s">
        <v>1</v>
      </c>
      <c r="N162" s="135" t="s">
        <v>44</v>
      </c>
      <c r="O162" s="136">
        <v>0.091</v>
      </c>
      <c r="P162" s="136">
        <f>O162*H162</f>
        <v>0.533715</v>
      </c>
      <c r="Q162" s="136">
        <v>0</v>
      </c>
      <c r="R162" s="136">
        <f>Q162*H162</f>
        <v>0</v>
      </c>
      <c r="S162" s="136">
        <v>0</v>
      </c>
      <c r="T162" s="137">
        <f>S162*H162</f>
        <v>0</v>
      </c>
      <c r="AR162" s="138" t="s">
        <v>171</v>
      </c>
      <c r="AT162" s="138" t="s">
        <v>149</v>
      </c>
      <c r="AU162" s="138" t="s">
        <v>88</v>
      </c>
      <c r="AY162" s="15" t="s">
        <v>146</v>
      </c>
      <c r="BE162" s="139">
        <f>IF(N162="základní",J162,0)</f>
        <v>0</v>
      </c>
      <c r="BF162" s="139">
        <f>IF(N162="snížená",J162,0)</f>
        <v>0</v>
      </c>
      <c r="BG162" s="139">
        <f>IF(N162="zákl. přenesená",J162,0)</f>
        <v>0</v>
      </c>
      <c r="BH162" s="139">
        <f>IF(N162="sníž. přenesená",J162,0)</f>
        <v>0</v>
      </c>
      <c r="BI162" s="139">
        <f>IF(N162="nulová",J162,0)</f>
        <v>0</v>
      </c>
      <c r="BJ162" s="15" t="s">
        <v>19</v>
      </c>
      <c r="BK162" s="139">
        <f>ROUND(I162*H162,2)</f>
        <v>0</v>
      </c>
      <c r="BL162" s="15" t="s">
        <v>171</v>
      </c>
      <c r="BM162" s="138" t="s">
        <v>1625</v>
      </c>
    </row>
    <row r="163" spans="2:47" s="1" customFormat="1" ht="19.5">
      <c r="B163" s="27"/>
      <c r="D163" s="140" t="s">
        <v>156</v>
      </c>
      <c r="F163" s="141" t="s">
        <v>441</v>
      </c>
      <c r="L163" s="27"/>
      <c r="M163" s="142"/>
      <c r="T163" s="51"/>
      <c r="AT163" s="15" t="s">
        <v>156</v>
      </c>
      <c r="AU163" s="15" t="s">
        <v>88</v>
      </c>
    </row>
    <row r="164" spans="2:47" s="1" customFormat="1" ht="19.5">
      <c r="B164" s="27"/>
      <c r="D164" s="140" t="s">
        <v>158</v>
      </c>
      <c r="F164" s="143" t="s">
        <v>304</v>
      </c>
      <c r="L164" s="27"/>
      <c r="M164" s="142"/>
      <c r="T164" s="51"/>
      <c r="AT164" s="15" t="s">
        <v>158</v>
      </c>
      <c r="AU164" s="15" t="s">
        <v>88</v>
      </c>
    </row>
    <row r="165" spans="2:51" s="12" customFormat="1" ht="12">
      <c r="B165" s="147"/>
      <c r="D165" s="140" t="s">
        <v>259</v>
      </c>
      <c r="E165" s="148" t="s">
        <v>1</v>
      </c>
      <c r="F165" s="149" t="s">
        <v>1626</v>
      </c>
      <c r="H165" s="150">
        <v>5.865</v>
      </c>
      <c r="L165" s="147"/>
      <c r="M165" s="151"/>
      <c r="T165" s="152"/>
      <c r="AT165" s="148" t="s">
        <v>259</v>
      </c>
      <c r="AU165" s="148" t="s">
        <v>88</v>
      </c>
      <c r="AV165" s="12" t="s">
        <v>88</v>
      </c>
      <c r="AW165" s="12" t="s">
        <v>35</v>
      </c>
      <c r="AX165" s="12" t="s">
        <v>19</v>
      </c>
      <c r="AY165" s="148" t="s">
        <v>146</v>
      </c>
    </row>
    <row r="166" spans="2:65" s="1" customFormat="1" ht="24" customHeight="1">
      <c r="B166" s="127"/>
      <c r="C166" s="128" t="s">
        <v>206</v>
      </c>
      <c r="D166" s="128" t="s">
        <v>149</v>
      </c>
      <c r="E166" s="129" t="s">
        <v>447</v>
      </c>
      <c r="F166" s="130" t="s">
        <v>448</v>
      </c>
      <c r="G166" s="131" t="s">
        <v>361</v>
      </c>
      <c r="H166" s="132">
        <v>29.325</v>
      </c>
      <c r="I166" s="133"/>
      <c r="J166" s="133">
        <f>ROUND(I166*H166,2)</f>
        <v>0</v>
      </c>
      <c r="K166" s="130" t="s">
        <v>188</v>
      </c>
      <c r="L166" s="27"/>
      <c r="M166" s="134" t="s">
        <v>1</v>
      </c>
      <c r="N166" s="135" t="s">
        <v>44</v>
      </c>
      <c r="O166" s="136">
        <v>0.003</v>
      </c>
      <c r="P166" s="136">
        <f>O166*H166</f>
        <v>0.087975</v>
      </c>
      <c r="Q166" s="136">
        <v>0</v>
      </c>
      <c r="R166" s="136">
        <f>Q166*H166</f>
        <v>0</v>
      </c>
      <c r="S166" s="136">
        <v>0</v>
      </c>
      <c r="T166" s="137">
        <f>S166*H166</f>
        <v>0</v>
      </c>
      <c r="AR166" s="138" t="s">
        <v>171</v>
      </c>
      <c r="AT166" s="138" t="s">
        <v>149</v>
      </c>
      <c r="AU166" s="138" t="s">
        <v>88</v>
      </c>
      <c r="AY166" s="15" t="s">
        <v>146</v>
      </c>
      <c r="BE166" s="139">
        <f>IF(N166="základní",J166,0)</f>
        <v>0</v>
      </c>
      <c r="BF166" s="139">
        <f>IF(N166="snížená",J166,0)</f>
        <v>0</v>
      </c>
      <c r="BG166" s="139">
        <f>IF(N166="zákl. přenesená",J166,0)</f>
        <v>0</v>
      </c>
      <c r="BH166" s="139">
        <f>IF(N166="sníž. přenesená",J166,0)</f>
        <v>0</v>
      </c>
      <c r="BI166" s="139">
        <f>IF(N166="nulová",J166,0)</f>
        <v>0</v>
      </c>
      <c r="BJ166" s="15" t="s">
        <v>19</v>
      </c>
      <c r="BK166" s="139">
        <f>ROUND(I166*H166,2)</f>
        <v>0</v>
      </c>
      <c r="BL166" s="15" t="s">
        <v>171</v>
      </c>
      <c r="BM166" s="138" t="s">
        <v>1627</v>
      </c>
    </row>
    <row r="167" spans="2:47" s="1" customFormat="1" ht="29.25">
      <c r="B167" s="27"/>
      <c r="D167" s="140" t="s">
        <v>156</v>
      </c>
      <c r="F167" s="141" t="s">
        <v>450</v>
      </c>
      <c r="L167" s="27"/>
      <c r="M167" s="142"/>
      <c r="T167" s="51"/>
      <c r="AT167" s="15" t="s">
        <v>156</v>
      </c>
      <c r="AU167" s="15" t="s">
        <v>88</v>
      </c>
    </row>
    <row r="168" spans="2:47" s="1" customFormat="1" ht="19.5">
      <c r="B168" s="27"/>
      <c r="D168" s="140" t="s">
        <v>158</v>
      </c>
      <c r="F168" s="143" t="s">
        <v>304</v>
      </c>
      <c r="L168" s="27"/>
      <c r="M168" s="142"/>
      <c r="T168" s="51"/>
      <c r="AT168" s="15" t="s">
        <v>158</v>
      </c>
      <c r="AU168" s="15" t="s">
        <v>88</v>
      </c>
    </row>
    <row r="169" spans="2:51" s="12" customFormat="1" ht="12">
      <c r="B169" s="147"/>
      <c r="D169" s="140" t="s">
        <v>259</v>
      </c>
      <c r="E169" s="148" t="s">
        <v>1</v>
      </c>
      <c r="F169" s="149" t="s">
        <v>1628</v>
      </c>
      <c r="H169" s="150">
        <v>29.325</v>
      </c>
      <c r="L169" s="147"/>
      <c r="M169" s="151"/>
      <c r="T169" s="152"/>
      <c r="AT169" s="148" t="s">
        <v>259</v>
      </c>
      <c r="AU169" s="148" t="s">
        <v>88</v>
      </c>
      <c r="AV169" s="12" t="s">
        <v>88</v>
      </c>
      <c r="AW169" s="12" t="s">
        <v>35</v>
      </c>
      <c r="AX169" s="12" t="s">
        <v>19</v>
      </c>
      <c r="AY169" s="148" t="s">
        <v>146</v>
      </c>
    </row>
    <row r="170" spans="2:65" s="1" customFormat="1" ht="24" customHeight="1">
      <c r="B170" s="127"/>
      <c r="C170" s="128" t="s">
        <v>24</v>
      </c>
      <c r="D170" s="128" t="s">
        <v>149</v>
      </c>
      <c r="E170" s="129" t="s">
        <v>484</v>
      </c>
      <c r="F170" s="130" t="s">
        <v>485</v>
      </c>
      <c r="G170" s="131" t="s">
        <v>361</v>
      </c>
      <c r="H170" s="132">
        <v>5.865</v>
      </c>
      <c r="I170" s="133"/>
      <c r="J170" s="133">
        <f>ROUND(I170*H170,2)</f>
        <v>0</v>
      </c>
      <c r="K170" s="130" t="s">
        <v>188</v>
      </c>
      <c r="L170" s="27"/>
      <c r="M170" s="134" t="s">
        <v>1</v>
      </c>
      <c r="N170" s="135" t="s">
        <v>44</v>
      </c>
      <c r="O170" s="136">
        <v>0</v>
      </c>
      <c r="P170" s="136">
        <f>O170*H170</f>
        <v>0</v>
      </c>
      <c r="Q170" s="136">
        <v>0</v>
      </c>
      <c r="R170" s="136">
        <f>Q170*H170</f>
        <v>0</v>
      </c>
      <c r="S170" s="136">
        <v>0</v>
      </c>
      <c r="T170" s="137">
        <f>S170*H170</f>
        <v>0</v>
      </c>
      <c r="AR170" s="138" t="s">
        <v>171</v>
      </c>
      <c r="AT170" s="138" t="s">
        <v>149</v>
      </c>
      <c r="AU170" s="138" t="s">
        <v>88</v>
      </c>
      <c r="AY170" s="15" t="s">
        <v>146</v>
      </c>
      <c r="BE170" s="139">
        <f>IF(N170="základní",J170,0)</f>
        <v>0</v>
      </c>
      <c r="BF170" s="139">
        <f>IF(N170="snížená",J170,0)</f>
        <v>0</v>
      </c>
      <c r="BG170" s="139">
        <f>IF(N170="zákl. přenesená",J170,0)</f>
        <v>0</v>
      </c>
      <c r="BH170" s="139">
        <f>IF(N170="sníž. přenesená",J170,0)</f>
        <v>0</v>
      </c>
      <c r="BI170" s="139">
        <f>IF(N170="nulová",J170,0)</f>
        <v>0</v>
      </c>
      <c r="BJ170" s="15" t="s">
        <v>19</v>
      </c>
      <c r="BK170" s="139">
        <f>ROUND(I170*H170,2)</f>
        <v>0</v>
      </c>
      <c r="BL170" s="15" t="s">
        <v>171</v>
      </c>
      <c r="BM170" s="138" t="s">
        <v>1629</v>
      </c>
    </row>
    <row r="171" spans="2:47" s="1" customFormat="1" ht="29.25">
      <c r="B171" s="27"/>
      <c r="D171" s="140" t="s">
        <v>156</v>
      </c>
      <c r="F171" s="141" t="s">
        <v>487</v>
      </c>
      <c r="L171" s="27"/>
      <c r="M171" s="142"/>
      <c r="T171" s="51"/>
      <c r="AT171" s="15" t="s">
        <v>156</v>
      </c>
      <c r="AU171" s="15" t="s">
        <v>88</v>
      </c>
    </row>
    <row r="172" spans="2:51" s="12" customFormat="1" ht="12">
      <c r="B172" s="147"/>
      <c r="D172" s="140" t="s">
        <v>259</v>
      </c>
      <c r="E172" s="148" t="s">
        <v>1</v>
      </c>
      <c r="F172" s="149" t="s">
        <v>1626</v>
      </c>
      <c r="H172" s="150">
        <v>5.865</v>
      </c>
      <c r="L172" s="147"/>
      <c r="M172" s="151"/>
      <c r="T172" s="152"/>
      <c r="AT172" s="148" t="s">
        <v>259</v>
      </c>
      <c r="AU172" s="148" t="s">
        <v>88</v>
      </c>
      <c r="AV172" s="12" t="s">
        <v>88</v>
      </c>
      <c r="AW172" s="12" t="s">
        <v>35</v>
      </c>
      <c r="AX172" s="12" t="s">
        <v>19</v>
      </c>
      <c r="AY172" s="148" t="s">
        <v>146</v>
      </c>
    </row>
    <row r="173" spans="2:63" s="11" customFormat="1" ht="22.9" customHeight="1">
      <c r="B173" s="116"/>
      <c r="D173" s="117" t="s">
        <v>78</v>
      </c>
      <c r="E173" s="125" t="s">
        <v>490</v>
      </c>
      <c r="F173" s="125" t="s">
        <v>491</v>
      </c>
      <c r="J173" s="126">
        <f>BK173</f>
        <v>0</v>
      </c>
      <c r="L173" s="116"/>
      <c r="M173" s="120"/>
      <c r="P173" s="121">
        <f>SUM(P174:P175)</f>
        <v>0.016731</v>
      </c>
      <c r="R173" s="121">
        <f>SUM(R174:R175)</f>
        <v>0</v>
      </c>
      <c r="T173" s="122">
        <f>SUM(T174:T175)</f>
        <v>0</v>
      </c>
      <c r="AR173" s="117" t="s">
        <v>19</v>
      </c>
      <c r="AT173" s="123" t="s">
        <v>78</v>
      </c>
      <c r="AU173" s="123" t="s">
        <v>19</v>
      </c>
      <c r="AY173" s="117" t="s">
        <v>146</v>
      </c>
      <c r="BK173" s="124">
        <f>SUM(BK174:BK175)</f>
        <v>0</v>
      </c>
    </row>
    <row r="174" spans="2:65" s="1" customFormat="1" ht="24" customHeight="1">
      <c r="B174" s="127"/>
      <c r="C174" s="128" t="s">
        <v>298</v>
      </c>
      <c r="D174" s="128" t="s">
        <v>149</v>
      </c>
      <c r="E174" s="129" t="s">
        <v>1531</v>
      </c>
      <c r="F174" s="130" t="s">
        <v>1532</v>
      </c>
      <c r="G174" s="131" t="s">
        <v>361</v>
      </c>
      <c r="H174" s="132">
        <v>0.033</v>
      </c>
      <c r="I174" s="133"/>
      <c r="J174" s="133">
        <f>ROUND(I174*H174,2)</f>
        <v>0</v>
      </c>
      <c r="K174" s="130" t="s">
        <v>188</v>
      </c>
      <c r="L174" s="27"/>
      <c r="M174" s="134" t="s">
        <v>1</v>
      </c>
      <c r="N174" s="135" t="s">
        <v>44</v>
      </c>
      <c r="O174" s="136">
        <v>0.507</v>
      </c>
      <c r="P174" s="136">
        <f>O174*H174</f>
        <v>0.016731</v>
      </c>
      <c r="Q174" s="136">
        <v>0</v>
      </c>
      <c r="R174" s="136">
        <f>Q174*H174</f>
        <v>0</v>
      </c>
      <c r="S174" s="136">
        <v>0</v>
      </c>
      <c r="T174" s="137">
        <f>S174*H174</f>
        <v>0</v>
      </c>
      <c r="AR174" s="138" t="s">
        <v>171</v>
      </c>
      <c r="AT174" s="138" t="s">
        <v>149</v>
      </c>
      <c r="AU174" s="138" t="s">
        <v>88</v>
      </c>
      <c r="AY174" s="15" t="s">
        <v>146</v>
      </c>
      <c r="BE174" s="139">
        <f>IF(N174="základní",J174,0)</f>
        <v>0</v>
      </c>
      <c r="BF174" s="139">
        <f>IF(N174="snížená",J174,0)</f>
        <v>0</v>
      </c>
      <c r="BG174" s="139">
        <f>IF(N174="zákl. přenesená",J174,0)</f>
        <v>0</v>
      </c>
      <c r="BH174" s="139">
        <f>IF(N174="sníž. přenesená",J174,0)</f>
        <v>0</v>
      </c>
      <c r="BI174" s="139">
        <f>IF(N174="nulová",J174,0)</f>
        <v>0</v>
      </c>
      <c r="BJ174" s="15" t="s">
        <v>19</v>
      </c>
      <c r="BK174" s="139">
        <f>ROUND(I174*H174,2)</f>
        <v>0</v>
      </c>
      <c r="BL174" s="15" t="s">
        <v>171</v>
      </c>
      <c r="BM174" s="138" t="s">
        <v>1630</v>
      </c>
    </row>
    <row r="175" spans="2:47" s="1" customFormat="1" ht="29.25">
      <c r="B175" s="27"/>
      <c r="D175" s="140" t="s">
        <v>156</v>
      </c>
      <c r="F175" s="141" t="s">
        <v>1534</v>
      </c>
      <c r="L175" s="27"/>
      <c r="M175" s="142"/>
      <c r="T175" s="51"/>
      <c r="AT175" s="15" t="s">
        <v>156</v>
      </c>
      <c r="AU175" s="15" t="s">
        <v>88</v>
      </c>
    </row>
    <row r="176" spans="2:63" s="11" customFormat="1" ht="25.9" customHeight="1">
      <c r="B176" s="116"/>
      <c r="D176" s="117" t="s">
        <v>78</v>
      </c>
      <c r="E176" s="118" t="s">
        <v>228</v>
      </c>
      <c r="F176" s="118" t="s">
        <v>1631</v>
      </c>
      <c r="J176" s="119">
        <f>BK176</f>
        <v>0</v>
      </c>
      <c r="L176" s="116"/>
      <c r="M176" s="120"/>
      <c r="P176" s="121">
        <f>P177</f>
        <v>3.324</v>
      </c>
      <c r="R176" s="121">
        <f>R177</f>
        <v>0.085</v>
      </c>
      <c r="T176" s="122">
        <f>T177</f>
        <v>0</v>
      </c>
      <c r="AR176" s="117" t="s">
        <v>165</v>
      </c>
      <c r="AT176" s="123" t="s">
        <v>78</v>
      </c>
      <c r="AU176" s="123" t="s">
        <v>79</v>
      </c>
      <c r="AY176" s="117" t="s">
        <v>146</v>
      </c>
      <c r="BK176" s="124">
        <f>BK177</f>
        <v>0</v>
      </c>
    </row>
    <row r="177" spans="2:63" s="11" customFormat="1" ht="22.9" customHeight="1">
      <c r="B177" s="116"/>
      <c r="D177" s="117" t="s">
        <v>78</v>
      </c>
      <c r="E177" s="125" t="s">
        <v>1535</v>
      </c>
      <c r="F177" s="125" t="s">
        <v>1536</v>
      </c>
      <c r="J177" s="126">
        <f>BK177</f>
        <v>0</v>
      </c>
      <c r="L177" s="116"/>
      <c r="M177" s="120"/>
      <c r="P177" s="121">
        <f>SUM(P178:P220)</f>
        <v>3.324</v>
      </c>
      <c r="R177" s="121">
        <f>SUM(R178:R220)</f>
        <v>0.085</v>
      </c>
      <c r="T177" s="122">
        <f>SUM(T178:T220)</f>
        <v>0</v>
      </c>
      <c r="AR177" s="117" t="s">
        <v>88</v>
      </c>
      <c r="AT177" s="123" t="s">
        <v>78</v>
      </c>
      <c r="AU177" s="123" t="s">
        <v>19</v>
      </c>
      <c r="AY177" s="117" t="s">
        <v>146</v>
      </c>
      <c r="BK177" s="124">
        <f>SUM(BK178:BK220)</f>
        <v>0</v>
      </c>
    </row>
    <row r="178" spans="2:65" s="1" customFormat="1" ht="36" customHeight="1">
      <c r="B178" s="127"/>
      <c r="C178" s="128" t="s">
        <v>313</v>
      </c>
      <c r="D178" s="128" t="s">
        <v>149</v>
      </c>
      <c r="E178" s="129" t="s">
        <v>1632</v>
      </c>
      <c r="F178" s="130" t="s">
        <v>1633</v>
      </c>
      <c r="G178" s="131" t="s">
        <v>287</v>
      </c>
      <c r="H178" s="132">
        <v>50</v>
      </c>
      <c r="I178" s="133"/>
      <c r="J178" s="133">
        <f>ROUND(I178*H178,2)</f>
        <v>0</v>
      </c>
      <c r="K178" s="130" t="s">
        <v>1</v>
      </c>
      <c r="L178" s="27"/>
      <c r="M178" s="134" t="s">
        <v>1</v>
      </c>
      <c r="N178" s="135" t="s">
        <v>44</v>
      </c>
      <c r="O178" s="136">
        <v>0</v>
      </c>
      <c r="P178" s="136">
        <f>O178*H178</f>
        <v>0</v>
      </c>
      <c r="Q178" s="136">
        <v>0</v>
      </c>
      <c r="R178" s="136">
        <f>Q178*H178</f>
        <v>0</v>
      </c>
      <c r="S178" s="136">
        <v>0</v>
      </c>
      <c r="T178" s="137">
        <f>S178*H178</f>
        <v>0</v>
      </c>
      <c r="AR178" s="138" t="s">
        <v>343</v>
      </c>
      <c r="AT178" s="138" t="s">
        <v>149</v>
      </c>
      <c r="AU178" s="138" t="s">
        <v>88</v>
      </c>
      <c r="AY178" s="15" t="s">
        <v>146</v>
      </c>
      <c r="BE178" s="139">
        <f>IF(N178="základní",J178,0)</f>
        <v>0</v>
      </c>
      <c r="BF178" s="139">
        <f>IF(N178="snížená",J178,0)</f>
        <v>0</v>
      </c>
      <c r="BG178" s="139">
        <f>IF(N178="zákl. přenesená",J178,0)</f>
        <v>0</v>
      </c>
      <c r="BH178" s="139">
        <f>IF(N178="sníž. přenesená",J178,0)</f>
        <v>0</v>
      </c>
      <c r="BI178" s="139">
        <f>IF(N178="nulová",J178,0)</f>
        <v>0</v>
      </c>
      <c r="BJ178" s="15" t="s">
        <v>19</v>
      </c>
      <c r="BK178" s="139">
        <f>ROUND(I178*H178,2)</f>
        <v>0</v>
      </c>
      <c r="BL178" s="15" t="s">
        <v>343</v>
      </c>
      <c r="BM178" s="138" t="s">
        <v>1634</v>
      </c>
    </row>
    <row r="179" spans="2:47" s="1" customFormat="1" ht="39">
      <c r="B179" s="27"/>
      <c r="D179" s="140" t="s">
        <v>156</v>
      </c>
      <c r="F179" s="141" t="s">
        <v>1635</v>
      </c>
      <c r="L179" s="27"/>
      <c r="M179" s="142"/>
      <c r="T179" s="51"/>
      <c r="AT179" s="15" t="s">
        <v>156</v>
      </c>
      <c r="AU179" s="15" t="s">
        <v>88</v>
      </c>
    </row>
    <row r="180" spans="2:47" s="1" customFormat="1" ht="29.25">
      <c r="B180" s="27"/>
      <c r="D180" s="140" t="s">
        <v>158</v>
      </c>
      <c r="F180" s="143" t="s">
        <v>1636</v>
      </c>
      <c r="L180" s="27"/>
      <c r="M180" s="142"/>
      <c r="T180" s="51"/>
      <c r="AT180" s="15" t="s">
        <v>158</v>
      </c>
      <c r="AU180" s="15" t="s">
        <v>88</v>
      </c>
    </row>
    <row r="181" spans="2:65" s="1" customFormat="1" ht="16.5" customHeight="1">
      <c r="B181" s="127"/>
      <c r="C181" s="162" t="s">
        <v>323</v>
      </c>
      <c r="D181" s="162" t="s">
        <v>643</v>
      </c>
      <c r="E181" s="163" t="s">
        <v>1637</v>
      </c>
      <c r="F181" s="164" t="s">
        <v>1638</v>
      </c>
      <c r="G181" s="165" t="s">
        <v>287</v>
      </c>
      <c r="H181" s="166">
        <v>400</v>
      </c>
      <c r="I181" s="167"/>
      <c r="J181" s="167">
        <f>ROUND(I181*H181,2)</f>
        <v>0</v>
      </c>
      <c r="K181" s="164" t="s">
        <v>1</v>
      </c>
      <c r="L181" s="168"/>
      <c r="M181" s="169" t="s">
        <v>1</v>
      </c>
      <c r="N181" s="170" t="s">
        <v>44</v>
      </c>
      <c r="O181" s="136">
        <v>0</v>
      </c>
      <c r="P181" s="136">
        <f>O181*H181</f>
        <v>0</v>
      </c>
      <c r="Q181" s="136">
        <v>0.00017</v>
      </c>
      <c r="R181" s="136">
        <f>Q181*H181</f>
        <v>0.068</v>
      </c>
      <c r="S181" s="136">
        <v>0</v>
      </c>
      <c r="T181" s="137">
        <f>S181*H181</f>
        <v>0</v>
      </c>
      <c r="AR181" s="138" t="s">
        <v>469</v>
      </c>
      <c r="AT181" s="138" t="s">
        <v>643</v>
      </c>
      <c r="AU181" s="138" t="s">
        <v>88</v>
      </c>
      <c r="AY181" s="15" t="s">
        <v>146</v>
      </c>
      <c r="BE181" s="139">
        <f>IF(N181="základní",J181,0)</f>
        <v>0</v>
      </c>
      <c r="BF181" s="139">
        <f>IF(N181="snížená",J181,0)</f>
        <v>0</v>
      </c>
      <c r="BG181" s="139">
        <f>IF(N181="zákl. přenesená",J181,0)</f>
        <v>0</v>
      </c>
      <c r="BH181" s="139">
        <f>IF(N181="sníž. přenesená",J181,0)</f>
        <v>0</v>
      </c>
      <c r="BI181" s="139">
        <f>IF(N181="nulová",J181,0)</f>
        <v>0</v>
      </c>
      <c r="BJ181" s="15" t="s">
        <v>19</v>
      </c>
      <c r="BK181" s="139">
        <f>ROUND(I181*H181,2)</f>
        <v>0</v>
      </c>
      <c r="BL181" s="15" t="s">
        <v>343</v>
      </c>
      <c r="BM181" s="138" t="s">
        <v>1639</v>
      </c>
    </row>
    <row r="182" spans="2:47" s="1" customFormat="1" ht="39">
      <c r="B182" s="27"/>
      <c r="D182" s="140" t="s">
        <v>156</v>
      </c>
      <c r="F182" s="141" t="s">
        <v>1640</v>
      </c>
      <c r="L182" s="27"/>
      <c r="M182" s="142"/>
      <c r="T182" s="51"/>
      <c r="AT182" s="15" t="s">
        <v>156</v>
      </c>
      <c r="AU182" s="15" t="s">
        <v>88</v>
      </c>
    </row>
    <row r="183" spans="2:65" s="1" customFormat="1" ht="16.5" customHeight="1">
      <c r="B183" s="127"/>
      <c r="C183" s="162" t="s">
        <v>329</v>
      </c>
      <c r="D183" s="162" t="s">
        <v>643</v>
      </c>
      <c r="E183" s="163" t="s">
        <v>1641</v>
      </c>
      <c r="F183" s="164" t="s">
        <v>1642</v>
      </c>
      <c r="G183" s="165" t="s">
        <v>287</v>
      </c>
      <c r="H183" s="166">
        <v>100</v>
      </c>
      <c r="I183" s="167"/>
      <c r="J183" s="167">
        <f>ROUND(I183*H183,2)</f>
        <v>0</v>
      </c>
      <c r="K183" s="164" t="s">
        <v>1</v>
      </c>
      <c r="L183" s="168"/>
      <c r="M183" s="169" t="s">
        <v>1</v>
      </c>
      <c r="N183" s="170" t="s">
        <v>44</v>
      </c>
      <c r="O183" s="136">
        <v>0</v>
      </c>
      <c r="P183" s="136">
        <f>O183*H183</f>
        <v>0</v>
      </c>
      <c r="Q183" s="136">
        <v>0.00017</v>
      </c>
      <c r="R183" s="136">
        <f>Q183*H183</f>
        <v>0.017</v>
      </c>
      <c r="S183" s="136">
        <v>0</v>
      </c>
      <c r="T183" s="137">
        <f>S183*H183</f>
        <v>0</v>
      </c>
      <c r="AR183" s="138" t="s">
        <v>469</v>
      </c>
      <c r="AT183" s="138" t="s">
        <v>643</v>
      </c>
      <c r="AU183" s="138" t="s">
        <v>88</v>
      </c>
      <c r="AY183" s="15" t="s">
        <v>146</v>
      </c>
      <c r="BE183" s="139">
        <f>IF(N183="základní",J183,0)</f>
        <v>0</v>
      </c>
      <c r="BF183" s="139">
        <f>IF(N183="snížená",J183,0)</f>
        <v>0</v>
      </c>
      <c r="BG183" s="139">
        <f>IF(N183="zákl. přenesená",J183,0)</f>
        <v>0</v>
      </c>
      <c r="BH183" s="139">
        <f>IF(N183="sníž. přenesená",J183,0)</f>
        <v>0</v>
      </c>
      <c r="BI183" s="139">
        <f>IF(N183="nulová",J183,0)</f>
        <v>0</v>
      </c>
      <c r="BJ183" s="15" t="s">
        <v>19</v>
      </c>
      <c r="BK183" s="139">
        <f>ROUND(I183*H183,2)</f>
        <v>0</v>
      </c>
      <c r="BL183" s="15" t="s">
        <v>343</v>
      </c>
      <c r="BM183" s="138" t="s">
        <v>1643</v>
      </c>
    </row>
    <row r="184" spans="2:47" s="1" customFormat="1" ht="39">
      <c r="B184" s="27"/>
      <c r="D184" s="140" t="s">
        <v>156</v>
      </c>
      <c r="F184" s="141" t="s">
        <v>1640</v>
      </c>
      <c r="L184" s="27"/>
      <c r="M184" s="142"/>
      <c r="T184" s="51"/>
      <c r="AT184" s="15" t="s">
        <v>156</v>
      </c>
      <c r="AU184" s="15" t="s">
        <v>88</v>
      </c>
    </row>
    <row r="185" spans="2:65" s="1" customFormat="1" ht="16.5" customHeight="1">
      <c r="B185" s="127"/>
      <c r="C185" s="128" t="s">
        <v>8</v>
      </c>
      <c r="D185" s="128" t="s">
        <v>149</v>
      </c>
      <c r="E185" s="129" t="s">
        <v>1644</v>
      </c>
      <c r="F185" s="130" t="s">
        <v>1645</v>
      </c>
      <c r="G185" s="131" t="s">
        <v>235</v>
      </c>
      <c r="H185" s="132">
        <v>2</v>
      </c>
      <c r="I185" s="133"/>
      <c r="J185" s="133">
        <f>ROUND(I185*H185,2)</f>
        <v>0</v>
      </c>
      <c r="K185" s="130" t="s">
        <v>1</v>
      </c>
      <c r="L185" s="27"/>
      <c r="M185" s="134" t="s">
        <v>1</v>
      </c>
      <c r="N185" s="135" t="s">
        <v>44</v>
      </c>
      <c r="O185" s="136">
        <v>0</v>
      </c>
      <c r="P185" s="136">
        <f>O185*H185</f>
        <v>0</v>
      </c>
      <c r="Q185" s="136">
        <v>0</v>
      </c>
      <c r="R185" s="136">
        <f>Q185*H185</f>
        <v>0</v>
      </c>
      <c r="S185" s="136">
        <v>0</v>
      </c>
      <c r="T185" s="137">
        <f>S185*H185</f>
        <v>0</v>
      </c>
      <c r="AR185" s="138" t="s">
        <v>343</v>
      </c>
      <c r="AT185" s="138" t="s">
        <v>149</v>
      </c>
      <c r="AU185" s="138" t="s">
        <v>88</v>
      </c>
      <c r="AY185" s="15" t="s">
        <v>146</v>
      </c>
      <c r="BE185" s="139">
        <f>IF(N185="základní",J185,0)</f>
        <v>0</v>
      </c>
      <c r="BF185" s="139">
        <f>IF(N185="snížená",J185,0)</f>
        <v>0</v>
      </c>
      <c r="BG185" s="139">
        <f>IF(N185="zákl. přenesená",J185,0)</f>
        <v>0</v>
      </c>
      <c r="BH185" s="139">
        <f>IF(N185="sníž. přenesená",J185,0)</f>
        <v>0</v>
      </c>
      <c r="BI185" s="139">
        <f>IF(N185="nulová",J185,0)</f>
        <v>0</v>
      </c>
      <c r="BJ185" s="15" t="s">
        <v>19</v>
      </c>
      <c r="BK185" s="139">
        <f>ROUND(I185*H185,2)</f>
        <v>0</v>
      </c>
      <c r="BL185" s="15" t="s">
        <v>343</v>
      </c>
      <c r="BM185" s="138" t="s">
        <v>1646</v>
      </c>
    </row>
    <row r="186" spans="2:47" s="1" customFormat="1" ht="29.25">
      <c r="B186" s="27"/>
      <c r="D186" s="140" t="s">
        <v>156</v>
      </c>
      <c r="F186" s="141" t="s">
        <v>1647</v>
      </c>
      <c r="L186" s="27"/>
      <c r="M186" s="142"/>
      <c r="T186" s="51"/>
      <c r="AT186" s="15" t="s">
        <v>156</v>
      </c>
      <c r="AU186" s="15" t="s">
        <v>88</v>
      </c>
    </row>
    <row r="187" spans="2:65" s="1" customFormat="1" ht="16.5" customHeight="1">
      <c r="B187" s="127"/>
      <c r="C187" s="128" t="s">
        <v>343</v>
      </c>
      <c r="D187" s="128" t="s">
        <v>149</v>
      </c>
      <c r="E187" s="129" t="s">
        <v>1648</v>
      </c>
      <c r="F187" s="130" t="s">
        <v>1649</v>
      </c>
      <c r="G187" s="131" t="s">
        <v>235</v>
      </c>
      <c r="H187" s="132">
        <v>2</v>
      </c>
      <c r="I187" s="133"/>
      <c r="J187" s="133">
        <f>ROUND(I187*H187,2)</f>
        <v>0</v>
      </c>
      <c r="K187" s="130" t="s">
        <v>1</v>
      </c>
      <c r="L187" s="27"/>
      <c r="M187" s="134" t="s">
        <v>1</v>
      </c>
      <c r="N187" s="135" t="s">
        <v>44</v>
      </c>
      <c r="O187" s="136">
        <v>0</v>
      </c>
      <c r="P187" s="136">
        <f>O187*H187</f>
        <v>0</v>
      </c>
      <c r="Q187" s="136">
        <v>0</v>
      </c>
      <c r="R187" s="136">
        <f>Q187*H187</f>
        <v>0</v>
      </c>
      <c r="S187" s="136">
        <v>0</v>
      </c>
      <c r="T187" s="137">
        <f>S187*H187</f>
        <v>0</v>
      </c>
      <c r="AR187" s="138" t="s">
        <v>343</v>
      </c>
      <c r="AT187" s="138" t="s">
        <v>149</v>
      </c>
      <c r="AU187" s="138" t="s">
        <v>88</v>
      </c>
      <c r="AY187" s="15" t="s">
        <v>146</v>
      </c>
      <c r="BE187" s="139">
        <f>IF(N187="základní",J187,0)</f>
        <v>0</v>
      </c>
      <c r="BF187" s="139">
        <f>IF(N187="snížená",J187,0)</f>
        <v>0</v>
      </c>
      <c r="BG187" s="139">
        <f>IF(N187="zákl. přenesená",J187,0)</f>
        <v>0</v>
      </c>
      <c r="BH187" s="139">
        <f>IF(N187="sníž. přenesená",J187,0)</f>
        <v>0</v>
      </c>
      <c r="BI187" s="139">
        <f>IF(N187="nulová",J187,0)</f>
        <v>0</v>
      </c>
      <c r="BJ187" s="15" t="s">
        <v>19</v>
      </c>
      <c r="BK187" s="139">
        <f>ROUND(I187*H187,2)</f>
        <v>0</v>
      </c>
      <c r="BL187" s="15" t="s">
        <v>343</v>
      </c>
      <c r="BM187" s="138" t="s">
        <v>1650</v>
      </c>
    </row>
    <row r="188" spans="2:47" s="1" customFormat="1" ht="39">
      <c r="B188" s="27"/>
      <c r="D188" s="140" t="s">
        <v>156</v>
      </c>
      <c r="F188" s="141" t="s">
        <v>1651</v>
      </c>
      <c r="L188" s="27"/>
      <c r="M188" s="142"/>
      <c r="T188" s="51"/>
      <c r="AT188" s="15" t="s">
        <v>156</v>
      </c>
      <c r="AU188" s="15" t="s">
        <v>88</v>
      </c>
    </row>
    <row r="189" spans="2:65" s="1" customFormat="1" ht="36" customHeight="1">
      <c r="B189" s="127"/>
      <c r="C189" s="128" t="s">
        <v>358</v>
      </c>
      <c r="D189" s="128" t="s">
        <v>149</v>
      </c>
      <c r="E189" s="129" t="s">
        <v>1652</v>
      </c>
      <c r="F189" s="130" t="s">
        <v>1653</v>
      </c>
      <c r="G189" s="131" t="s">
        <v>235</v>
      </c>
      <c r="H189" s="132">
        <v>20</v>
      </c>
      <c r="I189" s="133"/>
      <c r="J189" s="133">
        <f>ROUND(I189*H189,2)</f>
        <v>0</v>
      </c>
      <c r="K189" s="130" t="s">
        <v>1</v>
      </c>
      <c r="L189" s="27"/>
      <c r="M189" s="134" t="s">
        <v>1</v>
      </c>
      <c r="N189" s="135" t="s">
        <v>44</v>
      </c>
      <c r="O189" s="136">
        <v>0</v>
      </c>
      <c r="P189" s="136">
        <f>O189*H189</f>
        <v>0</v>
      </c>
      <c r="Q189" s="136">
        <v>0</v>
      </c>
      <c r="R189" s="136">
        <f>Q189*H189</f>
        <v>0</v>
      </c>
      <c r="S189" s="136">
        <v>0</v>
      </c>
      <c r="T189" s="137">
        <f>S189*H189</f>
        <v>0</v>
      </c>
      <c r="AR189" s="138" t="s">
        <v>343</v>
      </c>
      <c r="AT189" s="138" t="s">
        <v>149</v>
      </c>
      <c r="AU189" s="138" t="s">
        <v>88</v>
      </c>
      <c r="AY189" s="15" t="s">
        <v>146</v>
      </c>
      <c r="BE189" s="139">
        <f>IF(N189="základní",J189,0)</f>
        <v>0</v>
      </c>
      <c r="BF189" s="139">
        <f>IF(N189="snížená",J189,0)</f>
        <v>0</v>
      </c>
      <c r="BG189" s="139">
        <f>IF(N189="zákl. přenesená",J189,0)</f>
        <v>0</v>
      </c>
      <c r="BH189" s="139">
        <f>IF(N189="sníž. přenesená",J189,0)</f>
        <v>0</v>
      </c>
      <c r="BI189" s="139">
        <f>IF(N189="nulová",J189,0)</f>
        <v>0</v>
      </c>
      <c r="BJ189" s="15" t="s">
        <v>19</v>
      </c>
      <c r="BK189" s="139">
        <f>ROUND(I189*H189,2)</f>
        <v>0</v>
      </c>
      <c r="BL189" s="15" t="s">
        <v>343</v>
      </c>
      <c r="BM189" s="138" t="s">
        <v>1654</v>
      </c>
    </row>
    <row r="190" spans="2:47" s="1" customFormat="1" ht="58.5">
      <c r="B190" s="27"/>
      <c r="D190" s="140" t="s">
        <v>156</v>
      </c>
      <c r="F190" s="141" t="s">
        <v>1655</v>
      </c>
      <c r="L190" s="27"/>
      <c r="M190" s="142"/>
      <c r="T190" s="51"/>
      <c r="AT190" s="15" t="s">
        <v>156</v>
      </c>
      <c r="AU190" s="15" t="s">
        <v>88</v>
      </c>
    </row>
    <row r="191" spans="2:65" s="1" customFormat="1" ht="36" customHeight="1">
      <c r="B191" s="127"/>
      <c r="C191" s="128" t="s">
        <v>366</v>
      </c>
      <c r="D191" s="128" t="s">
        <v>149</v>
      </c>
      <c r="E191" s="129" t="s">
        <v>1656</v>
      </c>
      <c r="F191" s="130" t="s">
        <v>1657</v>
      </c>
      <c r="G191" s="131" t="s">
        <v>235</v>
      </c>
      <c r="H191" s="132">
        <v>4</v>
      </c>
      <c r="I191" s="133"/>
      <c r="J191" s="133">
        <f>ROUND(I191*H191,2)</f>
        <v>0</v>
      </c>
      <c r="K191" s="130" t="s">
        <v>1</v>
      </c>
      <c r="L191" s="27"/>
      <c r="M191" s="134" t="s">
        <v>1</v>
      </c>
      <c r="N191" s="135" t="s">
        <v>44</v>
      </c>
      <c r="O191" s="136">
        <v>0</v>
      </c>
      <c r="P191" s="136">
        <f>O191*H191</f>
        <v>0</v>
      </c>
      <c r="Q191" s="136">
        <v>0</v>
      </c>
      <c r="R191" s="136">
        <f>Q191*H191</f>
        <v>0</v>
      </c>
      <c r="S191" s="136">
        <v>0</v>
      </c>
      <c r="T191" s="137">
        <f>S191*H191</f>
        <v>0</v>
      </c>
      <c r="AR191" s="138" t="s">
        <v>171</v>
      </c>
      <c r="AT191" s="138" t="s">
        <v>149</v>
      </c>
      <c r="AU191" s="138" t="s">
        <v>88</v>
      </c>
      <c r="AY191" s="15" t="s">
        <v>146</v>
      </c>
      <c r="BE191" s="139">
        <f>IF(N191="základní",J191,0)</f>
        <v>0</v>
      </c>
      <c r="BF191" s="139">
        <f>IF(N191="snížená",J191,0)</f>
        <v>0</v>
      </c>
      <c r="BG191" s="139">
        <f>IF(N191="zákl. přenesená",J191,0)</f>
        <v>0</v>
      </c>
      <c r="BH191" s="139">
        <f>IF(N191="sníž. přenesená",J191,0)</f>
        <v>0</v>
      </c>
      <c r="BI191" s="139">
        <f>IF(N191="nulová",J191,0)</f>
        <v>0</v>
      </c>
      <c r="BJ191" s="15" t="s">
        <v>19</v>
      </c>
      <c r="BK191" s="139">
        <f>ROUND(I191*H191,2)</f>
        <v>0</v>
      </c>
      <c r="BL191" s="15" t="s">
        <v>171</v>
      </c>
      <c r="BM191" s="138" t="s">
        <v>1658</v>
      </c>
    </row>
    <row r="192" spans="2:47" s="1" customFormat="1" ht="58.5">
      <c r="B192" s="27"/>
      <c r="D192" s="140" t="s">
        <v>156</v>
      </c>
      <c r="F192" s="141" t="s">
        <v>1655</v>
      </c>
      <c r="L192" s="27"/>
      <c r="M192" s="142"/>
      <c r="T192" s="51"/>
      <c r="AT192" s="15" t="s">
        <v>156</v>
      </c>
      <c r="AU192" s="15" t="s">
        <v>88</v>
      </c>
    </row>
    <row r="193" spans="2:65" s="1" customFormat="1" ht="16.5" customHeight="1">
      <c r="B193" s="127"/>
      <c r="C193" s="128" t="s">
        <v>373</v>
      </c>
      <c r="D193" s="128" t="s">
        <v>149</v>
      </c>
      <c r="E193" s="129" t="s">
        <v>1537</v>
      </c>
      <c r="F193" s="130" t="s">
        <v>1538</v>
      </c>
      <c r="G193" s="131" t="s">
        <v>287</v>
      </c>
      <c r="H193" s="132">
        <v>500</v>
      </c>
      <c r="I193" s="133"/>
      <c r="J193" s="133">
        <f>ROUND(I193*H193,2)</f>
        <v>0</v>
      </c>
      <c r="K193" s="130" t="s">
        <v>1</v>
      </c>
      <c r="L193" s="27"/>
      <c r="M193" s="134" t="s">
        <v>1</v>
      </c>
      <c r="N193" s="135" t="s">
        <v>44</v>
      </c>
      <c r="O193" s="136">
        <v>0</v>
      </c>
      <c r="P193" s="136">
        <f>O193*H193</f>
        <v>0</v>
      </c>
      <c r="Q193" s="136">
        <v>0</v>
      </c>
      <c r="R193" s="136">
        <f>Q193*H193</f>
        <v>0</v>
      </c>
      <c r="S193" s="136">
        <v>0</v>
      </c>
      <c r="T193" s="137">
        <f>S193*H193</f>
        <v>0</v>
      </c>
      <c r="AR193" s="138" t="s">
        <v>171</v>
      </c>
      <c r="AT193" s="138" t="s">
        <v>149</v>
      </c>
      <c r="AU193" s="138" t="s">
        <v>88</v>
      </c>
      <c r="AY193" s="15" t="s">
        <v>146</v>
      </c>
      <c r="BE193" s="139">
        <f>IF(N193="základní",J193,0)</f>
        <v>0</v>
      </c>
      <c r="BF193" s="139">
        <f>IF(N193="snížená",J193,0)</f>
        <v>0</v>
      </c>
      <c r="BG193" s="139">
        <f>IF(N193="zákl. přenesená",J193,0)</f>
        <v>0</v>
      </c>
      <c r="BH193" s="139">
        <f>IF(N193="sníž. přenesená",J193,0)</f>
        <v>0</v>
      </c>
      <c r="BI193" s="139">
        <f>IF(N193="nulová",J193,0)</f>
        <v>0</v>
      </c>
      <c r="BJ193" s="15" t="s">
        <v>19</v>
      </c>
      <c r="BK193" s="139">
        <f>ROUND(I193*H193,2)</f>
        <v>0</v>
      </c>
      <c r="BL193" s="15" t="s">
        <v>171</v>
      </c>
      <c r="BM193" s="138" t="s">
        <v>1659</v>
      </c>
    </row>
    <row r="194" spans="2:47" s="1" customFormat="1" ht="29.25">
      <c r="B194" s="27"/>
      <c r="D194" s="140" t="s">
        <v>156</v>
      </c>
      <c r="F194" s="141" t="s">
        <v>1540</v>
      </c>
      <c r="L194" s="27"/>
      <c r="M194" s="142"/>
      <c r="T194" s="51"/>
      <c r="AT194" s="15" t="s">
        <v>156</v>
      </c>
      <c r="AU194" s="15" t="s">
        <v>88</v>
      </c>
    </row>
    <row r="195" spans="2:65" s="1" customFormat="1" ht="16.5" customHeight="1">
      <c r="B195" s="127"/>
      <c r="C195" s="128" t="s">
        <v>380</v>
      </c>
      <c r="D195" s="128" t="s">
        <v>149</v>
      </c>
      <c r="E195" s="129" t="s">
        <v>1541</v>
      </c>
      <c r="F195" s="130" t="s">
        <v>1542</v>
      </c>
      <c r="G195" s="131" t="s">
        <v>287</v>
      </c>
      <c r="H195" s="132">
        <v>10</v>
      </c>
      <c r="I195" s="133"/>
      <c r="J195" s="133">
        <f>ROUND(I195*H195,2)</f>
        <v>0</v>
      </c>
      <c r="K195" s="130" t="s">
        <v>1</v>
      </c>
      <c r="L195" s="27"/>
      <c r="M195" s="134" t="s">
        <v>1</v>
      </c>
      <c r="N195" s="135" t="s">
        <v>44</v>
      </c>
      <c r="O195" s="136">
        <v>0</v>
      </c>
      <c r="P195" s="136">
        <f>O195*H195</f>
        <v>0</v>
      </c>
      <c r="Q195" s="136">
        <v>0</v>
      </c>
      <c r="R195" s="136">
        <f>Q195*H195</f>
        <v>0</v>
      </c>
      <c r="S195" s="136">
        <v>0</v>
      </c>
      <c r="T195" s="137">
        <f>S195*H195</f>
        <v>0</v>
      </c>
      <c r="AR195" s="138" t="s">
        <v>171</v>
      </c>
      <c r="AT195" s="138" t="s">
        <v>149</v>
      </c>
      <c r="AU195" s="138" t="s">
        <v>88</v>
      </c>
      <c r="AY195" s="15" t="s">
        <v>146</v>
      </c>
      <c r="BE195" s="139">
        <f>IF(N195="základní",J195,0)</f>
        <v>0</v>
      </c>
      <c r="BF195" s="139">
        <f>IF(N195="snížená",J195,0)</f>
        <v>0</v>
      </c>
      <c r="BG195" s="139">
        <f>IF(N195="zákl. přenesená",J195,0)</f>
        <v>0</v>
      </c>
      <c r="BH195" s="139">
        <f>IF(N195="sníž. přenesená",J195,0)</f>
        <v>0</v>
      </c>
      <c r="BI195" s="139">
        <f>IF(N195="nulová",J195,0)</f>
        <v>0</v>
      </c>
      <c r="BJ195" s="15" t="s">
        <v>19</v>
      </c>
      <c r="BK195" s="139">
        <f>ROUND(I195*H195,2)</f>
        <v>0</v>
      </c>
      <c r="BL195" s="15" t="s">
        <v>171</v>
      </c>
      <c r="BM195" s="138" t="s">
        <v>1660</v>
      </c>
    </row>
    <row r="196" spans="2:47" s="1" customFormat="1" ht="39">
      <c r="B196" s="27"/>
      <c r="D196" s="140" t="s">
        <v>156</v>
      </c>
      <c r="F196" s="141" t="s">
        <v>1544</v>
      </c>
      <c r="L196" s="27"/>
      <c r="M196" s="142"/>
      <c r="T196" s="51"/>
      <c r="AT196" s="15" t="s">
        <v>156</v>
      </c>
      <c r="AU196" s="15" t="s">
        <v>88</v>
      </c>
    </row>
    <row r="197" spans="2:65" s="1" customFormat="1" ht="24" customHeight="1">
      <c r="B197" s="127"/>
      <c r="C197" s="128" t="s">
        <v>7</v>
      </c>
      <c r="D197" s="128" t="s">
        <v>149</v>
      </c>
      <c r="E197" s="129" t="s">
        <v>1661</v>
      </c>
      <c r="F197" s="130" t="s">
        <v>1662</v>
      </c>
      <c r="G197" s="131" t="s">
        <v>287</v>
      </c>
      <c r="H197" s="132">
        <v>4</v>
      </c>
      <c r="I197" s="133"/>
      <c r="J197" s="133">
        <f>ROUND(I197*H197,2)</f>
        <v>0</v>
      </c>
      <c r="K197" s="130" t="s">
        <v>188</v>
      </c>
      <c r="L197" s="27"/>
      <c r="M197" s="134" t="s">
        <v>1</v>
      </c>
      <c r="N197" s="135" t="s">
        <v>44</v>
      </c>
      <c r="O197" s="136">
        <v>0.306</v>
      </c>
      <c r="P197" s="136">
        <f>O197*H197</f>
        <v>1.224</v>
      </c>
      <c r="Q197" s="136">
        <v>0</v>
      </c>
      <c r="R197" s="136">
        <f>Q197*H197</f>
        <v>0</v>
      </c>
      <c r="S197" s="136">
        <v>0</v>
      </c>
      <c r="T197" s="137">
        <f>S197*H197</f>
        <v>0</v>
      </c>
      <c r="AR197" s="138" t="s">
        <v>343</v>
      </c>
      <c r="AT197" s="138" t="s">
        <v>149</v>
      </c>
      <c r="AU197" s="138" t="s">
        <v>88</v>
      </c>
      <c r="AY197" s="15" t="s">
        <v>146</v>
      </c>
      <c r="BE197" s="139">
        <f>IF(N197="základní",J197,0)</f>
        <v>0</v>
      </c>
      <c r="BF197" s="139">
        <f>IF(N197="snížená",J197,0)</f>
        <v>0</v>
      </c>
      <c r="BG197" s="139">
        <f>IF(N197="zákl. přenesená",J197,0)</f>
        <v>0</v>
      </c>
      <c r="BH197" s="139">
        <f>IF(N197="sníž. přenesená",J197,0)</f>
        <v>0</v>
      </c>
      <c r="BI197" s="139">
        <f>IF(N197="nulová",J197,0)</f>
        <v>0</v>
      </c>
      <c r="BJ197" s="15" t="s">
        <v>19</v>
      </c>
      <c r="BK197" s="139">
        <f>ROUND(I197*H197,2)</f>
        <v>0</v>
      </c>
      <c r="BL197" s="15" t="s">
        <v>343</v>
      </c>
      <c r="BM197" s="138" t="s">
        <v>1663</v>
      </c>
    </row>
    <row r="198" spans="2:47" s="1" customFormat="1" ht="19.5">
      <c r="B198" s="27"/>
      <c r="D198" s="140" t="s">
        <v>156</v>
      </c>
      <c r="F198" s="141" t="s">
        <v>1664</v>
      </c>
      <c r="L198" s="27"/>
      <c r="M198" s="142"/>
      <c r="T198" s="51"/>
      <c r="AT198" s="15" t="s">
        <v>156</v>
      </c>
      <c r="AU198" s="15" t="s">
        <v>88</v>
      </c>
    </row>
    <row r="199" spans="2:47" s="1" customFormat="1" ht="19.5">
      <c r="B199" s="27"/>
      <c r="D199" s="140" t="s">
        <v>158</v>
      </c>
      <c r="F199" s="143" t="s">
        <v>1665</v>
      </c>
      <c r="L199" s="27"/>
      <c r="M199" s="142"/>
      <c r="T199" s="51"/>
      <c r="AT199" s="15" t="s">
        <v>158</v>
      </c>
      <c r="AU199" s="15" t="s">
        <v>88</v>
      </c>
    </row>
    <row r="200" spans="2:65" s="1" customFormat="1" ht="24" customHeight="1">
      <c r="B200" s="127"/>
      <c r="C200" s="128" t="s">
        <v>394</v>
      </c>
      <c r="D200" s="128" t="s">
        <v>149</v>
      </c>
      <c r="E200" s="129" t="s">
        <v>1666</v>
      </c>
      <c r="F200" s="130" t="s">
        <v>1667</v>
      </c>
      <c r="G200" s="131" t="s">
        <v>287</v>
      </c>
      <c r="H200" s="132">
        <v>15</v>
      </c>
      <c r="I200" s="133"/>
      <c r="J200" s="133">
        <f>ROUND(I200*H200,2)</f>
        <v>0</v>
      </c>
      <c r="K200" s="130" t="s">
        <v>188</v>
      </c>
      <c r="L200" s="27"/>
      <c r="M200" s="134" t="s">
        <v>1</v>
      </c>
      <c r="N200" s="135" t="s">
        <v>44</v>
      </c>
      <c r="O200" s="136">
        <v>0.14</v>
      </c>
      <c r="P200" s="136">
        <f>O200*H200</f>
        <v>2.1</v>
      </c>
      <c r="Q200" s="136">
        <v>0</v>
      </c>
      <c r="R200" s="136">
        <f>Q200*H200</f>
        <v>0</v>
      </c>
      <c r="S200" s="136">
        <v>0</v>
      </c>
      <c r="T200" s="137">
        <f>S200*H200</f>
        <v>0</v>
      </c>
      <c r="AR200" s="138" t="s">
        <v>343</v>
      </c>
      <c r="AT200" s="138" t="s">
        <v>149</v>
      </c>
      <c r="AU200" s="138" t="s">
        <v>88</v>
      </c>
      <c r="AY200" s="15" t="s">
        <v>146</v>
      </c>
      <c r="BE200" s="139">
        <f>IF(N200="základní",J200,0)</f>
        <v>0</v>
      </c>
      <c r="BF200" s="139">
        <f>IF(N200="snížená",J200,0)</f>
        <v>0</v>
      </c>
      <c r="BG200" s="139">
        <f>IF(N200="zákl. přenesená",J200,0)</f>
        <v>0</v>
      </c>
      <c r="BH200" s="139">
        <f>IF(N200="sníž. přenesená",J200,0)</f>
        <v>0</v>
      </c>
      <c r="BI200" s="139">
        <f>IF(N200="nulová",J200,0)</f>
        <v>0</v>
      </c>
      <c r="BJ200" s="15" t="s">
        <v>19</v>
      </c>
      <c r="BK200" s="139">
        <f>ROUND(I200*H200,2)</f>
        <v>0</v>
      </c>
      <c r="BL200" s="15" t="s">
        <v>343</v>
      </c>
      <c r="BM200" s="138" t="s">
        <v>1668</v>
      </c>
    </row>
    <row r="201" spans="2:47" s="1" customFormat="1" ht="29.25">
      <c r="B201" s="27"/>
      <c r="D201" s="140" t="s">
        <v>156</v>
      </c>
      <c r="F201" s="141" t="s">
        <v>1669</v>
      </c>
      <c r="L201" s="27"/>
      <c r="M201" s="142"/>
      <c r="T201" s="51"/>
      <c r="AT201" s="15" t="s">
        <v>156</v>
      </c>
      <c r="AU201" s="15" t="s">
        <v>88</v>
      </c>
    </row>
    <row r="202" spans="2:47" s="1" customFormat="1" ht="19.5">
      <c r="B202" s="27"/>
      <c r="D202" s="140" t="s">
        <v>158</v>
      </c>
      <c r="F202" s="143" t="s">
        <v>1670</v>
      </c>
      <c r="L202" s="27"/>
      <c r="M202" s="142"/>
      <c r="T202" s="51"/>
      <c r="AT202" s="15" t="s">
        <v>158</v>
      </c>
      <c r="AU202" s="15" t="s">
        <v>88</v>
      </c>
    </row>
    <row r="203" spans="2:65" s="1" customFormat="1" ht="24" customHeight="1">
      <c r="B203" s="127"/>
      <c r="C203" s="128" t="s">
        <v>400</v>
      </c>
      <c r="D203" s="128" t="s">
        <v>149</v>
      </c>
      <c r="E203" s="129" t="s">
        <v>1671</v>
      </c>
      <c r="F203" s="130" t="s">
        <v>1672</v>
      </c>
      <c r="G203" s="131" t="s">
        <v>235</v>
      </c>
      <c r="H203" s="132">
        <v>10</v>
      </c>
      <c r="I203" s="133"/>
      <c r="J203" s="133">
        <f>ROUND(I203*H203,2)</f>
        <v>0</v>
      </c>
      <c r="K203" s="130" t="s">
        <v>1</v>
      </c>
      <c r="L203" s="27"/>
      <c r="M203" s="134" t="s">
        <v>1</v>
      </c>
      <c r="N203" s="135" t="s">
        <v>44</v>
      </c>
      <c r="O203" s="136">
        <v>0</v>
      </c>
      <c r="P203" s="136">
        <f>O203*H203</f>
        <v>0</v>
      </c>
      <c r="Q203" s="136">
        <v>0</v>
      </c>
      <c r="R203" s="136">
        <f>Q203*H203</f>
        <v>0</v>
      </c>
      <c r="S203" s="136">
        <v>0</v>
      </c>
      <c r="T203" s="137">
        <f>S203*H203</f>
        <v>0</v>
      </c>
      <c r="AR203" s="138" t="s">
        <v>343</v>
      </c>
      <c r="AT203" s="138" t="s">
        <v>149</v>
      </c>
      <c r="AU203" s="138" t="s">
        <v>88</v>
      </c>
      <c r="AY203" s="15" t="s">
        <v>146</v>
      </c>
      <c r="BE203" s="139">
        <f>IF(N203="základní",J203,0)</f>
        <v>0</v>
      </c>
      <c r="BF203" s="139">
        <f>IF(N203="snížená",J203,0)</f>
        <v>0</v>
      </c>
      <c r="BG203" s="139">
        <f>IF(N203="zákl. přenesená",J203,0)</f>
        <v>0</v>
      </c>
      <c r="BH203" s="139">
        <f>IF(N203="sníž. přenesená",J203,0)</f>
        <v>0</v>
      </c>
      <c r="BI203" s="139">
        <f>IF(N203="nulová",J203,0)</f>
        <v>0</v>
      </c>
      <c r="BJ203" s="15" t="s">
        <v>19</v>
      </c>
      <c r="BK203" s="139">
        <f>ROUND(I203*H203,2)</f>
        <v>0</v>
      </c>
      <c r="BL203" s="15" t="s">
        <v>343</v>
      </c>
      <c r="BM203" s="138" t="s">
        <v>1673</v>
      </c>
    </row>
    <row r="204" spans="2:47" s="1" customFormat="1" ht="48.75">
      <c r="B204" s="27"/>
      <c r="D204" s="140" t="s">
        <v>156</v>
      </c>
      <c r="F204" s="141" t="s">
        <v>1674</v>
      </c>
      <c r="L204" s="27"/>
      <c r="M204" s="142"/>
      <c r="T204" s="51"/>
      <c r="AT204" s="15" t="s">
        <v>156</v>
      </c>
      <c r="AU204" s="15" t="s">
        <v>88</v>
      </c>
    </row>
    <row r="205" spans="2:65" s="1" customFormat="1" ht="24" customHeight="1">
      <c r="B205" s="127"/>
      <c r="C205" s="128" t="s">
        <v>406</v>
      </c>
      <c r="D205" s="128" t="s">
        <v>149</v>
      </c>
      <c r="E205" s="129" t="s">
        <v>1675</v>
      </c>
      <c r="F205" s="130" t="s">
        <v>1676</v>
      </c>
      <c r="G205" s="131" t="s">
        <v>235</v>
      </c>
      <c r="H205" s="132">
        <v>1</v>
      </c>
      <c r="I205" s="133"/>
      <c r="J205" s="133">
        <f>ROUND(I205*H205,2)</f>
        <v>0</v>
      </c>
      <c r="K205" s="130" t="s">
        <v>1</v>
      </c>
      <c r="L205" s="27"/>
      <c r="M205" s="134" t="s">
        <v>1</v>
      </c>
      <c r="N205" s="135" t="s">
        <v>44</v>
      </c>
      <c r="O205" s="136">
        <v>0</v>
      </c>
      <c r="P205" s="136">
        <f>O205*H205</f>
        <v>0</v>
      </c>
      <c r="Q205" s="136">
        <v>0</v>
      </c>
      <c r="R205" s="136">
        <f>Q205*H205</f>
        <v>0</v>
      </c>
      <c r="S205" s="136">
        <v>0</v>
      </c>
      <c r="T205" s="137">
        <f>S205*H205</f>
        <v>0</v>
      </c>
      <c r="AR205" s="138" t="s">
        <v>343</v>
      </c>
      <c r="AT205" s="138" t="s">
        <v>149</v>
      </c>
      <c r="AU205" s="138" t="s">
        <v>88</v>
      </c>
      <c r="AY205" s="15" t="s">
        <v>146</v>
      </c>
      <c r="BE205" s="139">
        <f>IF(N205="základní",J205,0)</f>
        <v>0</v>
      </c>
      <c r="BF205" s="139">
        <f>IF(N205="snížená",J205,0)</f>
        <v>0</v>
      </c>
      <c r="BG205" s="139">
        <f>IF(N205="zákl. přenesená",J205,0)</f>
        <v>0</v>
      </c>
      <c r="BH205" s="139">
        <f>IF(N205="sníž. přenesená",J205,0)</f>
        <v>0</v>
      </c>
      <c r="BI205" s="139">
        <f>IF(N205="nulová",J205,0)</f>
        <v>0</v>
      </c>
      <c r="BJ205" s="15" t="s">
        <v>19</v>
      </c>
      <c r="BK205" s="139">
        <f>ROUND(I205*H205,2)</f>
        <v>0</v>
      </c>
      <c r="BL205" s="15" t="s">
        <v>343</v>
      </c>
      <c r="BM205" s="138" t="s">
        <v>1677</v>
      </c>
    </row>
    <row r="206" spans="2:47" s="1" customFormat="1" ht="48.75">
      <c r="B206" s="27"/>
      <c r="D206" s="140" t="s">
        <v>156</v>
      </c>
      <c r="F206" s="141" t="s">
        <v>1678</v>
      </c>
      <c r="L206" s="27"/>
      <c r="M206" s="142"/>
      <c r="T206" s="51"/>
      <c r="AT206" s="15" t="s">
        <v>156</v>
      </c>
      <c r="AU206" s="15" t="s">
        <v>88</v>
      </c>
    </row>
    <row r="207" spans="2:65" s="1" customFormat="1" ht="36" customHeight="1">
      <c r="B207" s="127"/>
      <c r="C207" s="128" t="s">
        <v>412</v>
      </c>
      <c r="D207" s="128" t="s">
        <v>149</v>
      </c>
      <c r="E207" s="129" t="s">
        <v>1679</v>
      </c>
      <c r="F207" s="130" t="s">
        <v>1680</v>
      </c>
      <c r="G207" s="131" t="s">
        <v>235</v>
      </c>
      <c r="H207" s="132">
        <v>1</v>
      </c>
      <c r="I207" s="133"/>
      <c r="J207" s="133">
        <f>ROUND(I207*H207,2)</f>
        <v>0</v>
      </c>
      <c r="K207" s="130" t="s">
        <v>1</v>
      </c>
      <c r="L207" s="27"/>
      <c r="M207" s="134" t="s">
        <v>1</v>
      </c>
      <c r="N207" s="135" t="s">
        <v>44</v>
      </c>
      <c r="O207" s="136">
        <v>0</v>
      </c>
      <c r="P207" s="136">
        <f>O207*H207</f>
        <v>0</v>
      </c>
      <c r="Q207" s="136">
        <v>0</v>
      </c>
      <c r="R207" s="136">
        <f>Q207*H207</f>
        <v>0</v>
      </c>
      <c r="S207" s="136">
        <v>0</v>
      </c>
      <c r="T207" s="137">
        <f>S207*H207</f>
        <v>0</v>
      </c>
      <c r="AR207" s="138" t="s">
        <v>343</v>
      </c>
      <c r="AT207" s="138" t="s">
        <v>149</v>
      </c>
      <c r="AU207" s="138" t="s">
        <v>88</v>
      </c>
      <c r="AY207" s="15" t="s">
        <v>146</v>
      </c>
      <c r="BE207" s="139">
        <f>IF(N207="základní",J207,0)</f>
        <v>0</v>
      </c>
      <c r="BF207" s="139">
        <f>IF(N207="snížená",J207,0)</f>
        <v>0</v>
      </c>
      <c r="BG207" s="139">
        <f>IF(N207="zákl. přenesená",J207,0)</f>
        <v>0</v>
      </c>
      <c r="BH207" s="139">
        <f>IF(N207="sníž. přenesená",J207,0)</f>
        <v>0</v>
      </c>
      <c r="BI207" s="139">
        <f>IF(N207="nulová",J207,0)</f>
        <v>0</v>
      </c>
      <c r="BJ207" s="15" t="s">
        <v>19</v>
      </c>
      <c r="BK207" s="139">
        <f>ROUND(I207*H207,2)</f>
        <v>0</v>
      </c>
      <c r="BL207" s="15" t="s">
        <v>343</v>
      </c>
      <c r="BM207" s="138" t="s">
        <v>1681</v>
      </c>
    </row>
    <row r="208" spans="2:47" s="1" customFormat="1" ht="58.5">
      <c r="B208" s="27"/>
      <c r="D208" s="140" t="s">
        <v>156</v>
      </c>
      <c r="F208" s="141" t="s">
        <v>1682</v>
      </c>
      <c r="L208" s="27"/>
      <c r="M208" s="142"/>
      <c r="T208" s="51"/>
      <c r="AT208" s="15" t="s">
        <v>156</v>
      </c>
      <c r="AU208" s="15" t="s">
        <v>88</v>
      </c>
    </row>
    <row r="209" spans="2:65" s="1" customFormat="1" ht="24" customHeight="1">
      <c r="B209" s="127"/>
      <c r="C209" s="128" t="s">
        <v>418</v>
      </c>
      <c r="D209" s="128" t="s">
        <v>149</v>
      </c>
      <c r="E209" s="129" t="s">
        <v>1683</v>
      </c>
      <c r="F209" s="130" t="s">
        <v>1684</v>
      </c>
      <c r="G209" s="131" t="s">
        <v>235</v>
      </c>
      <c r="H209" s="132">
        <v>2</v>
      </c>
      <c r="I209" s="133"/>
      <c r="J209" s="133">
        <f>ROUND(I209*H209,2)</f>
        <v>0</v>
      </c>
      <c r="K209" s="130" t="s">
        <v>1</v>
      </c>
      <c r="L209" s="27"/>
      <c r="M209" s="134" t="s">
        <v>1</v>
      </c>
      <c r="N209" s="135" t="s">
        <v>44</v>
      </c>
      <c r="O209" s="136">
        <v>0</v>
      </c>
      <c r="P209" s="136">
        <f>O209*H209</f>
        <v>0</v>
      </c>
      <c r="Q209" s="136">
        <v>0</v>
      </c>
      <c r="R209" s="136">
        <f>Q209*H209</f>
        <v>0</v>
      </c>
      <c r="S209" s="136">
        <v>0</v>
      </c>
      <c r="T209" s="137">
        <f>S209*H209</f>
        <v>0</v>
      </c>
      <c r="AR209" s="138" t="s">
        <v>171</v>
      </c>
      <c r="AT209" s="138" t="s">
        <v>149</v>
      </c>
      <c r="AU209" s="138" t="s">
        <v>88</v>
      </c>
      <c r="AY209" s="15" t="s">
        <v>146</v>
      </c>
      <c r="BE209" s="139">
        <f>IF(N209="základní",J209,0)</f>
        <v>0</v>
      </c>
      <c r="BF209" s="139">
        <f>IF(N209="snížená",J209,0)</f>
        <v>0</v>
      </c>
      <c r="BG209" s="139">
        <f>IF(N209="zákl. přenesená",J209,0)</f>
        <v>0</v>
      </c>
      <c r="BH209" s="139">
        <f>IF(N209="sníž. přenesená",J209,0)</f>
        <v>0</v>
      </c>
      <c r="BI209" s="139">
        <f>IF(N209="nulová",J209,0)</f>
        <v>0</v>
      </c>
      <c r="BJ209" s="15" t="s">
        <v>19</v>
      </c>
      <c r="BK209" s="139">
        <f>ROUND(I209*H209,2)</f>
        <v>0</v>
      </c>
      <c r="BL209" s="15" t="s">
        <v>171</v>
      </c>
      <c r="BM209" s="138" t="s">
        <v>1685</v>
      </c>
    </row>
    <row r="210" spans="2:47" s="1" customFormat="1" ht="29.25">
      <c r="B210" s="27"/>
      <c r="D210" s="140" t="s">
        <v>156</v>
      </c>
      <c r="F210" s="141" t="s">
        <v>1686</v>
      </c>
      <c r="L210" s="27"/>
      <c r="M210" s="142"/>
      <c r="T210" s="51"/>
      <c r="AT210" s="15" t="s">
        <v>156</v>
      </c>
      <c r="AU210" s="15" t="s">
        <v>88</v>
      </c>
    </row>
    <row r="211" spans="2:65" s="1" customFormat="1" ht="16.5" customHeight="1">
      <c r="B211" s="127"/>
      <c r="C211" s="128" t="s">
        <v>427</v>
      </c>
      <c r="D211" s="128" t="s">
        <v>149</v>
      </c>
      <c r="E211" s="129" t="s">
        <v>1560</v>
      </c>
      <c r="F211" s="130" t="s">
        <v>1561</v>
      </c>
      <c r="G211" s="131" t="s">
        <v>572</v>
      </c>
      <c r="H211" s="132">
        <v>16</v>
      </c>
      <c r="I211" s="133"/>
      <c r="J211" s="133">
        <f>ROUND(I211*H211,2)</f>
        <v>0</v>
      </c>
      <c r="K211" s="130" t="s">
        <v>1</v>
      </c>
      <c r="L211" s="27"/>
      <c r="M211" s="134" t="s">
        <v>1</v>
      </c>
      <c r="N211" s="135" t="s">
        <v>44</v>
      </c>
      <c r="O211" s="136">
        <v>0</v>
      </c>
      <c r="P211" s="136">
        <f>O211*H211</f>
        <v>0</v>
      </c>
      <c r="Q211" s="136">
        <v>0</v>
      </c>
      <c r="R211" s="136">
        <f>Q211*H211</f>
        <v>0</v>
      </c>
      <c r="S211" s="136">
        <v>0</v>
      </c>
      <c r="T211" s="137">
        <f>S211*H211</f>
        <v>0</v>
      </c>
      <c r="AR211" s="138" t="s">
        <v>171</v>
      </c>
      <c r="AT211" s="138" t="s">
        <v>149</v>
      </c>
      <c r="AU211" s="138" t="s">
        <v>88</v>
      </c>
      <c r="AY211" s="15" t="s">
        <v>146</v>
      </c>
      <c r="BE211" s="139">
        <f>IF(N211="základní",J211,0)</f>
        <v>0</v>
      </c>
      <c r="BF211" s="139">
        <f>IF(N211="snížená",J211,0)</f>
        <v>0</v>
      </c>
      <c r="BG211" s="139">
        <f>IF(N211="zákl. přenesená",J211,0)</f>
        <v>0</v>
      </c>
      <c r="BH211" s="139">
        <f>IF(N211="sníž. přenesená",J211,0)</f>
        <v>0</v>
      </c>
      <c r="BI211" s="139">
        <f>IF(N211="nulová",J211,0)</f>
        <v>0</v>
      </c>
      <c r="BJ211" s="15" t="s">
        <v>19</v>
      </c>
      <c r="BK211" s="139">
        <f>ROUND(I211*H211,2)</f>
        <v>0</v>
      </c>
      <c r="BL211" s="15" t="s">
        <v>171</v>
      </c>
      <c r="BM211" s="138" t="s">
        <v>1687</v>
      </c>
    </row>
    <row r="212" spans="2:47" s="1" customFormat="1" ht="39">
      <c r="B212" s="27"/>
      <c r="D212" s="140" t="s">
        <v>156</v>
      </c>
      <c r="F212" s="141" t="s">
        <v>1563</v>
      </c>
      <c r="L212" s="27"/>
      <c r="M212" s="142"/>
      <c r="T212" s="51"/>
      <c r="AT212" s="15" t="s">
        <v>156</v>
      </c>
      <c r="AU212" s="15" t="s">
        <v>88</v>
      </c>
    </row>
    <row r="213" spans="2:65" s="1" customFormat="1" ht="24" customHeight="1">
      <c r="B213" s="127"/>
      <c r="C213" s="128" t="s">
        <v>437</v>
      </c>
      <c r="D213" s="128" t="s">
        <v>149</v>
      </c>
      <c r="E213" s="129" t="s">
        <v>1688</v>
      </c>
      <c r="F213" s="130" t="s">
        <v>1689</v>
      </c>
      <c r="G213" s="131" t="s">
        <v>572</v>
      </c>
      <c r="H213" s="132">
        <v>8</v>
      </c>
      <c r="I213" s="133"/>
      <c r="J213" s="133">
        <f>ROUND(I213*H213,2)</f>
        <v>0</v>
      </c>
      <c r="K213" s="130" t="s">
        <v>1</v>
      </c>
      <c r="L213" s="27"/>
      <c r="M213" s="134" t="s">
        <v>1</v>
      </c>
      <c r="N213" s="135" t="s">
        <v>44</v>
      </c>
      <c r="O213" s="136">
        <v>0</v>
      </c>
      <c r="P213" s="136">
        <f>O213*H213</f>
        <v>0</v>
      </c>
      <c r="Q213" s="136">
        <v>0</v>
      </c>
      <c r="R213" s="136">
        <f>Q213*H213</f>
        <v>0</v>
      </c>
      <c r="S213" s="136">
        <v>0</v>
      </c>
      <c r="T213" s="137">
        <f>S213*H213</f>
        <v>0</v>
      </c>
      <c r="AR213" s="138" t="s">
        <v>171</v>
      </c>
      <c r="AT213" s="138" t="s">
        <v>149</v>
      </c>
      <c r="AU213" s="138" t="s">
        <v>88</v>
      </c>
      <c r="AY213" s="15" t="s">
        <v>146</v>
      </c>
      <c r="BE213" s="139">
        <f>IF(N213="základní",J213,0)</f>
        <v>0</v>
      </c>
      <c r="BF213" s="139">
        <f>IF(N213="snížená",J213,0)</f>
        <v>0</v>
      </c>
      <c r="BG213" s="139">
        <f>IF(N213="zákl. přenesená",J213,0)</f>
        <v>0</v>
      </c>
      <c r="BH213" s="139">
        <f>IF(N213="sníž. přenesená",J213,0)</f>
        <v>0</v>
      </c>
      <c r="BI213" s="139">
        <f>IF(N213="nulová",J213,0)</f>
        <v>0</v>
      </c>
      <c r="BJ213" s="15" t="s">
        <v>19</v>
      </c>
      <c r="BK213" s="139">
        <f>ROUND(I213*H213,2)</f>
        <v>0</v>
      </c>
      <c r="BL213" s="15" t="s">
        <v>171</v>
      </c>
      <c r="BM213" s="138" t="s">
        <v>1690</v>
      </c>
    </row>
    <row r="214" spans="2:47" s="1" customFormat="1" ht="48.75">
      <c r="B214" s="27"/>
      <c r="D214" s="140" t="s">
        <v>156</v>
      </c>
      <c r="F214" s="141" t="s">
        <v>1691</v>
      </c>
      <c r="L214" s="27"/>
      <c r="M214" s="142"/>
      <c r="T214" s="51"/>
      <c r="AT214" s="15" t="s">
        <v>156</v>
      </c>
      <c r="AU214" s="15" t="s">
        <v>88</v>
      </c>
    </row>
    <row r="215" spans="2:65" s="1" customFormat="1" ht="16.5" customHeight="1">
      <c r="B215" s="127"/>
      <c r="C215" s="128" t="s">
        <v>446</v>
      </c>
      <c r="D215" s="128" t="s">
        <v>149</v>
      </c>
      <c r="E215" s="129" t="s">
        <v>1564</v>
      </c>
      <c r="F215" s="130" t="s">
        <v>1565</v>
      </c>
      <c r="G215" s="131" t="s">
        <v>572</v>
      </c>
      <c r="H215" s="132">
        <v>16</v>
      </c>
      <c r="I215" s="133"/>
      <c r="J215" s="133">
        <f>ROUND(I215*H215,2)</f>
        <v>0</v>
      </c>
      <c r="K215" s="130" t="s">
        <v>1</v>
      </c>
      <c r="L215" s="27"/>
      <c r="M215" s="134" t="s">
        <v>1</v>
      </c>
      <c r="N215" s="135" t="s">
        <v>44</v>
      </c>
      <c r="O215" s="136">
        <v>0</v>
      </c>
      <c r="P215" s="136">
        <f>O215*H215</f>
        <v>0</v>
      </c>
      <c r="Q215" s="136">
        <v>0</v>
      </c>
      <c r="R215" s="136">
        <f>Q215*H215</f>
        <v>0</v>
      </c>
      <c r="S215" s="136">
        <v>0</v>
      </c>
      <c r="T215" s="137">
        <f>S215*H215</f>
        <v>0</v>
      </c>
      <c r="AR215" s="138" t="s">
        <v>171</v>
      </c>
      <c r="AT215" s="138" t="s">
        <v>149</v>
      </c>
      <c r="AU215" s="138" t="s">
        <v>88</v>
      </c>
      <c r="AY215" s="15" t="s">
        <v>146</v>
      </c>
      <c r="BE215" s="139">
        <f>IF(N215="základní",J215,0)</f>
        <v>0</v>
      </c>
      <c r="BF215" s="139">
        <f>IF(N215="snížená",J215,0)</f>
        <v>0</v>
      </c>
      <c r="BG215" s="139">
        <f>IF(N215="zákl. přenesená",J215,0)</f>
        <v>0</v>
      </c>
      <c r="BH215" s="139">
        <f>IF(N215="sníž. přenesená",J215,0)</f>
        <v>0</v>
      </c>
      <c r="BI215" s="139">
        <f>IF(N215="nulová",J215,0)</f>
        <v>0</v>
      </c>
      <c r="BJ215" s="15" t="s">
        <v>19</v>
      </c>
      <c r="BK215" s="139">
        <f>ROUND(I215*H215,2)</f>
        <v>0</v>
      </c>
      <c r="BL215" s="15" t="s">
        <v>171</v>
      </c>
      <c r="BM215" s="138" t="s">
        <v>1692</v>
      </c>
    </row>
    <row r="216" spans="2:47" s="1" customFormat="1" ht="39">
      <c r="B216" s="27"/>
      <c r="D216" s="140" t="s">
        <v>156</v>
      </c>
      <c r="F216" s="141" t="s">
        <v>1567</v>
      </c>
      <c r="L216" s="27"/>
      <c r="M216" s="142"/>
      <c r="T216" s="51"/>
      <c r="AT216" s="15" t="s">
        <v>156</v>
      </c>
      <c r="AU216" s="15" t="s">
        <v>88</v>
      </c>
    </row>
    <row r="217" spans="2:65" s="1" customFormat="1" ht="16.5" customHeight="1">
      <c r="B217" s="127"/>
      <c r="C217" s="128" t="s">
        <v>455</v>
      </c>
      <c r="D217" s="128" t="s">
        <v>149</v>
      </c>
      <c r="E217" s="129" t="s">
        <v>1693</v>
      </c>
      <c r="F217" s="130" t="s">
        <v>1694</v>
      </c>
      <c r="G217" s="131" t="s">
        <v>235</v>
      </c>
      <c r="H217" s="132">
        <v>1</v>
      </c>
      <c r="I217" s="133"/>
      <c r="J217" s="133">
        <f>ROUND(I217*H217,2)</f>
        <v>0</v>
      </c>
      <c r="K217" s="130" t="s">
        <v>1</v>
      </c>
      <c r="L217" s="27"/>
      <c r="M217" s="134" t="s">
        <v>1</v>
      </c>
      <c r="N217" s="135" t="s">
        <v>44</v>
      </c>
      <c r="O217" s="136">
        <v>0</v>
      </c>
      <c r="P217" s="136">
        <f>O217*H217</f>
        <v>0</v>
      </c>
      <c r="Q217" s="136">
        <v>0</v>
      </c>
      <c r="R217" s="136">
        <f>Q217*H217</f>
        <v>0</v>
      </c>
      <c r="S217" s="136">
        <v>0</v>
      </c>
      <c r="T217" s="137">
        <f>S217*H217</f>
        <v>0</v>
      </c>
      <c r="AR217" s="138" t="s">
        <v>171</v>
      </c>
      <c r="AT217" s="138" t="s">
        <v>149</v>
      </c>
      <c r="AU217" s="138" t="s">
        <v>88</v>
      </c>
      <c r="AY217" s="15" t="s">
        <v>146</v>
      </c>
      <c r="BE217" s="139">
        <f>IF(N217="základní",J217,0)</f>
        <v>0</v>
      </c>
      <c r="BF217" s="139">
        <f>IF(N217="snížená",J217,0)</f>
        <v>0</v>
      </c>
      <c r="BG217" s="139">
        <f>IF(N217="zákl. přenesená",J217,0)</f>
        <v>0</v>
      </c>
      <c r="BH217" s="139">
        <f>IF(N217="sníž. přenesená",J217,0)</f>
        <v>0</v>
      </c>
      <c r="BI217" s="139">
        <f>IF(N217="nulová",J217,0)</f>
        <v>0</v>
      </c>
      <c r="BJ217" s="15" t="s">
        <v>19</v>
      </c>
      <c r="BK217" s="139">
        <f>ROUND(I217*H217,2)</f>
        <v>0</v>
      </c>
      <c r="BL217" s="15" t="s">
        <v>171</v>
      </c>
      <c r="BM217" s="138" t="s">
        <v>1695</v>
      </c>
    </row>
    <row r="218" spans="2:47" s="1" customFormat="1" ht="29.25">
      <c r="B218" s="27"/>
      <c r="D218" s="140" t="s">
        <v>156</v>
      </c>
      <c r="F218" s="141" t="s">
        <v>1590</v>
      </c>
      <c r="L218" s="27"/>
      <c r="M218" s="142"/>
      <c r="T218" s="51"/>
      <c r="AT218" s="15" t="s">
        <v>156</v>
      </c>
      <c r="AU218" s="15" t="s">
        <v>88</v>
      </c>
    </row>
    <row r="219" spans="2:65" s="1" customFormat="1" ht="16.5" customHeight="1">
      <c r="B219" s="127"/>
      <c r="C219" s="128" t="s">
        <v>463</v>
      </c>
      <c r="D219" s="128" t="s">
        <v>149</v>
      </c>
      <c r="E219" s="129" t="s">
        <v>1587</v>
      </c>
      <c r="F219" s="130" t="s">
        <v>1588</v>
      </c>
      <c r="G219" s="131" t="s">
        <v>235</v>
      </c>
      <c r="H219" s="132">
        <v>1</v>
      </c>
      <c r="I219" s="133"/>
      <c r="J219" s="133">
        <f>ROUND(I219*H219,2)</f>
        <v>0</v>
      </c>
      <c r="K219" s="130" t="s">
        <v>1</v>
      </c>
      <c r="L219" s="27"/>
      <c r="M219" s="134" t="s">
        <v>1</v>
      </c>
      <c r="N219" s="135" t="s">
        <v>44</v>
      </c>
      <c r="O219" s="136">
        <v>0</v>
      </c>
      <c r="P219" s="136">
        <f>O219*H219</f>
        <v>0</v>
      </c>
      <c r="Q219" s="136">
        <v>0</v>
      </c>
      <c r="R219" s="136">
        <f>Q219*H219</f>
        <v>0</v>
      </c>
      <c r="S219" s="136">
        <v>0</v>
      </c>
      <c r="T219" s="137">
        <f>S219*H219</f>
        <v>0</v>
      </c>
      <c r="AR219" s="138" t="s">
        <v>171</v>
      </c>
      <c r="AT219" s="138" t="s">
        <v>149</v>
      </c>
      <c r="AU219" s="138" t="s">
        <v>88</v>
      </c>
      <c r="AY219" s="15" t="s">
        <v>146</v>
      </c>
      <c r="BE219" s="139">
        <f>IF(N219="základní",J219,0)</f>
        <v>0</v>
      </c>
      <c r="BF219" s="139">
        <f>IF(N219="snížená",J219,0)</f>
        <v>0</v>
      </c>
      <c r="BG219" s="139">
        <f>IF(N219="zákl. přenesená",J219,0)</f>
        <v>0</v>
      </c>
      <c r="BH219" s="139">
        <f>IF(N219="sníž. přenesená",J219,0)</f>
        <v>0</v>
      </c>
      <c r="BI219" s="139">
        <f>IF(N219="nulová",J219,0)</f>
        <v>0</v>
      </c>
      <c r="BJ219" s="15" t="s">
        <v>19</v>
      </c>
      <c r="BK219" s="139">
        <f>ROUND(I219*H219,2)</f>
        <v>0</v>
      </c>
      <c r="BL219" s="15" t="s">
        <v>171</v>
      </c>
      <c r="BM219" s="138" t="s">
        <v>1696</v>
      </c>
    </row>
    <row r="220" spans="2:47" s="1" customFormat="1" ht="29.25">
      <c r="B220" s="27"/>
      <c r="D220" s="140" t="s">
        <v>156</v>
      </c>
      <c r="F220" s="141" t="s">
        <v>1590</v>
      </c>
      <c r="L220" s="27"/>
      <c r="M220" s="144"/>
      <c r="N220" s="145"/>
      <c r="O220" s="145"/>
      <c r="P220" s="145"/>
      <c r="Q220" s="145"/>
      <c r="R220" s="145"/>
      <c r="S220" s="145"/>
      <c r="T220" s="146"/>
      <c r="AT220" s="15" t="s">
        <v>156</v>
      </c>
      <c r="AU220" s="15" t="s">
        <v>88</v>
      </c>
    </row>
    <row r="221" spans="2:12" s="1" customFormat="1" ht="6.95" customHeight="1">
      <c r="B221" s="39"/>
      <c r="C221" s="40"/>
      <c r="D221" s="40"/>
      <c r="E221" s="40"/>
      <c r="F221" s="40"/>
      <c r="G221" s="40"/>
      <c r="H221" s="40"/>
      <c r="I221" s="40"/>
      <c r="J221" s="40"/>
      <c r="K221" s="40"/>
      <c r="L221" s="27"/>
    </row>
  </sheetData>
  <autoFilter ref="C125:K220"/>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3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115</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1697</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ROUND(J125,2)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ROUND((SUM(BE125:BE232)),2)</f>
        <v>0</v>
      </c>
      <c r="I33" s="87">
        <v>0.21</v>
      </c>
      <c r="J33" s="86">
        <f>ROUND(((SUM(BE125:BE232))*I33),2)</f>
        <v>0</v>
      </c>
      <c r="L33" s="27"/>
    </row>
    <row r="34" spans="2:12" s="1" customFormat="1" ht="14.45" customHeight="1">
      <c r="B34" s="27"/>
      <c r="E34" s="24" t="s">
        <v>45</v>
      </c>
      <c r="F34" s="86">
        <f>ROUND((SUM(BF125:BF232)),2)</f>
        <v>0</v>
      </c>
      <c r="I34" s="87">
        <v>0.15</v>
      </c>
      <c r="J34" s="86">
        <f>ROUND(((SUM(BF125:BF232))*I34),2)</f>
        <v>0</v>
      </c>
      <c r="L34" s="27"/>
    </row>
    <row r="35" spans="2:12" s="1" customFormat="1" ht="14.45" customHeight="1" hidden="1">
      <c r="B35" s="27"/>
      <c r="E35" s="24" t="s">
        <v>46</v>
      </c>
      <c r="F35" s="86">
        <f>ROUND((SUM(BG125:BG232)),2)</f>
        <v>0</v>
      </c>
      <c r="I35" s="87">
        <v>0.21</v>
      </c>
      <c r="J35" s="86">
        <f>0</f>
        <v>0</v>
      </c>
      <c r="L35" s="27"/>
    </row>
    <row r="36" spans="2:12" s="1" customFormat="1" ht="14.45" customHeight="1" hidden="1">
      <c r="B36" s="27"/>
      <c r="E36" s="24" t="s">
        <v>47</v>
      </c>
      <c r="F36" s="86">
        <f>ROUND((SUM(BH125:BH232)),2)</f>
        <v>0</v>
      </c>
      <c r="I36" s="87">
        <v>0.15</v>
      </c>
      <c r="J36" s="86">
        <f>0</f>
        <v>0</v>
      </c>
      <c r="L36" s="27"/>
    </row>
    <row r="37" spans="2:12" s="1" customFormat="1" ht="14.45" customHeight="1" hidden="1">
      <c r="B37" s="27"/>
      <c r="E37" s="24" t="s">
        <v>48</v>
      </c>
      <c r="F37" s="86">
        <f>ROUND((SUM(BI125:BI232)),2)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404 - Osvětlení provizorní lávky</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J125</f>
        <v>0</v>
      </c>
      <c r="L96" s="27"/>
      <c r="AU96" s="15" t="s">
        <v>123</v>
      </c>
    </row>
    <row r="97" spans="2:12" s="8" customFormat="1" ht="24.95" customHeight="1">
      <c r="B97" s="99"/>
      <c r="D97" s="100" t="s">
        <v>221</v>
      </c>
      <c r="E97" s="101"/>
      <c r="F97" s="101"/>
      <c r="G97" s="101"/>
      <c r="H97" s="101"/>
      <c r="I97" s="101"/>
      <c r="J97" s="102">
        <f>J126</f>
        <v>0</v>
      </c>
      <c r="L97" s="99"/>
    </row>
    <row r="98" spans="2:12" s="9" customFormat="1" ht="19.9" customHeight="1">
      <c r="B98" s="103"/>
      <c r="D98" s="104" t="s">
        <v>222</v>
      </c>
      <c r="E98" s="105"/>
      <c r="F98" s="105"/>
      <c r="G98" s="105"/>
      <c r="H98" s="105"/>
      <c r="I98" s="105"/>
      <c r="J98" s="106">
        <f>J127</f>
        <v>0</v>
      </c>
      <c r="L98" s="103"/>
    </row>
    <row r="99" spans="2:12" s="9" customFormat="1" ht="19.9" customHeight="1">
      <c r="B99" s="103"/>
      <c r="D99" s="104" t="s">
        <v>1592</v>
      </c>
      <c r="E99" s="105"/>
      <c r="F99" s="105"/>
      <c r="G99" s="105"/>
      <c r="H99" s="105"/>
      <c r="I99" s="105"/>
      <c r="J99" s="106">
        <f>J139</f>
        <v>0</v>
      </c>
      <c r="L99" s="103"/>
    </row>
    <row r="100" spans="2:12" s="9" customFormat="1" ht="19.9" customHeight="1">
      <c r="B100" s="103"/>
      <c r="D100" s="104" t="s">
        <v>1593</v>
      </c>
      <c r="E100" s="105"/>
      <c r="F100" s="105"/>
      <c r="G100" s="105"/>
      <c r="H100" s="105"/>
      <c r="I100" s="105"/>
      <c r="J100" s="106">
        <f>J140</f>
        <v>0</v>
      </c>
      <c r="L100" s="103"/>
    </row>
    <row r="101" spans="2:12" s="9" customFormat="1" ht="19.9" customHeight="1">
      <c r="B101" s="103"/>
      <c r="D101" s="104" t="s">
        <v>1595</v>
      </c>
      <c r="E101" s="105"/>
      <c r="F101" s="105"/>
      <c r="G101" s="105"/>
      <c r="H101" s="105"/>
      <c r="I101" s="105"/>
      <c r="J101" s="106">
        <f>J145</f>
        <v>0</v>
      </c>
      <c r="L101" s="103"/>
    </row>
    <row r="102" spans="2:12" s="9" customFormat="1" ht="19.9" customHeight="1">
      <c r="B102" s="103"/>
      <c r="D102" s="104" t="s">
        <v>226</v>
      </c>
      <c r="E102" s="105"/>
      <c r="F102" s="105"/>
      <c r="G102" s="105"/>
      <c r="H102" s="105"/>
      <c r="I102" s="105"/>
      <c r="J102" s="106">
        <f>J149</f>
        <v>0</v>
      </c>
      <c r="L102" s="103"/>
    </row>
    <row r="103" spans="2:12" s="9" customFormat="1" ht="19.9" customHeight="1">
      <c r="B103" s="103"/>
      <c r="D103" s="104" t="s">
        <v>227</v>
      </c>
      <c r="E103" s="105"/>
      <c r="F103" s="105"/>
      <c r="G103" s="105"/>
      <c r="H103" s="105"/>
      <c r="I103" s="105"/>
      <c r="J103" s="106">
        <f>J162</f>
        <v>0</v>
      </c>
      <c r="L103" s="103"/>
    </row>
    <row r="104" spans="2:12" s="8" customFormat="1" ht="24.95" customHeight="1">
      <c r="B104" s="99"/>
      <c r="D104" s="100" t="s">
        <v>1596</v>
      </c>
      <c r="E104" s="101"/>
      <c r="F104" s="101"/>
      <c r="G104" s="101"/>
      <c r="H104" s="101"/>
      <c r="I104" s="101"/>
      <c r="J104" s="102">
        <f>J165</f>
        <v>0</v>
      </c>
      <c r="L104" s="99"/>
    </row>
    <row r="105" spans="2:12" s="9" customFormat="1" ht="19.9" customHeight="1">
      <c r="B105" s="103"/>
      <c r="D105" s="104" t="s">
        <v>1597</v>
      </c>
      <c r="E105" s="105"/>
      <c r="F105" s="105"/>
      <c r="G105" s="105"/>
      <c r="H105" s="105"/>
      <c r="I105" s="105"/>
      <c r="J105" s="106">
        <f>J166</f>
        <v>0</v>
      </c>
      <c r="L105" s="103"/>
    </row>
    <row r="106" spans="2:12" s="1" customFormat="1" ht="21.75" customHeight="1">
      <c r="B106" s="27"/>
      <c r="L106" s="27"/>
    </row>
    <row r="107" spans="2:12" s="1" customFormat="1" ht="6.95" customHeight="1">
      <c r="B107" s="39"/>
      <c r="C107" s="40"/>
      <c r="D107" s="40"/>
      <c r="E107" s="40"/>
      <c r="F107" s="40"/>
      <c r="G107" s="40"/>
      <c r="H107" s="40"/>
      <c r="I107" s="40"/>
      <c r="J107" s="40"/>
      <c r="K107" s="40"/>
      <c r="L107" s="27"/>
    </row>
    <row r="111" spans="2:12" s="1" customFormat="1" ht="6.95" customHeight="1">
      <c r="B111" s="41"/>
      <c r="C111" s="42"/>
      <c r="D111" s="42"/>
      <c r="E111" s="42"/>
      <c r="F111" s="42"/>
      <c r="G111" s="42"/>
      <c r="H111" s="42"/>
      <c r="I111" s="42"/>
      <c r="J111" s="42"/>
      <c r="K111" s="42"/>
      <c r="L111" s="27"/>
    </row>
    <row r="112" spans="2:12" s="1" customFormat="1" ht="24.95" customHeight="1">
      <c r="B112" s="27"/>
      <c r="C112" s="19" t="s">
        <v>130</v>
      </c>
      <c r="L112" s="27"/>
    </row>
    <row r="113" spans="2:12" s="1" customFormat="1" ht="6.95" customHeight="1">
      <c r="B113" s="27"/>
      <c r="L113" s="27"/>
    </row>
    <row r="114" spans="2:12" s="1" customFormat="1" ht="12" customHeight="1">
      <c r="B114" s="27"/>
      <c r="C114" s="24" t="s">
        <v>14</v>
      </c>
      <c r="L114" s="27"/>
    </row>
    <row r="115" spans="2:12" s="1" customFormat="1" ht="16.5" customHeight="1">
      <c r="B115" s="27"/>
      <c r="E115" s="207" t="str">
        <f>E7</f>
        <v>Oprava mostu ev. č. BM-569 Bernáčkova přes Svratku - AKTUALIZACE 2019</v>
      </c>
      <c r="F115" s="208"/>
      <c r="G115" s="208"/>
      <c r="H115" s="208"/>
      <c r="L115" s="27"/>
    </row>
    <row r="116" spans="2:12" s="1" customFormat="1" ht="12" customHeight="1">
      <c r="B116" s="27"/>
      <c r="C116" s="24" t="s">
        <v>117</v>
      </c>
      <c r="L116" s="27"/>
    </row>
    <row r="117" spans="2:12" s="1" customFormat="1" ht="16.5" customHeight="1">
      <c r="B117" s="27"/>
      <c r="E117" s="192" t="str">
        <f>E9</f>
        <v>SO 404 - Osvětlení provizorní lávky</v>
      </c>
      <c r="F117" s="206"/>
      <c r="G117" s="206"/>
      <c r="H117" s="206"/>
      <c r="L117" s="27"/>
    </row>
    <row r="118" spans="2:12" s="1" customFormat="1" ht="6.95" customHeight="1">
      <c r="B118" s="27"/>
      <c r="L118" s="27"/>
    </row>
    <row r="119" spans="2:12" s="1" customFormat="1" ht="12" customHeight="1">
      <c r="B119" s="27"/>
      <c r="C119" s="24" t="s">
        <v>20</v>
      </c>
      <c r="F119" s="22" t="str">
        <f>F12</f>
        <v xml:space="preserve"> </v>
      </c>
      <c r="I119" s="24" t="s">
        <v>22</v>
      </c>
      <c r="J119" s="47" t="str">
        <f>IF(J12="","",J12)</f>
        <v>30. 5. 2018</v>
      </c>
      <c r="L119" s="27"/>
    </row>
    <row r="120" spans="2:12" s="1" customFormat="1" ht="6.95" customHeight="1">
      <c r="B120" s="27"/>
      <c r="L120" s="27"/>
    </row>
    <row r="121" spans="2:12" s="1" customFormat="1" ht="27.95" customHeight="1">
      <c r="B121" s="27"/>
      <c r="C121" s="24" t="s">
        <v>26</v>
      </c>
      <c r="F121" s="22" t="str">
        <f>E15</f>
        <v>Brněnské komunikace, a.s.</v>
      </c>
      <c r="I121" s="24" t="s">
        <v>32</v>
      </c>
      <c r="J121" s="25" t="str">
        <f>E21</f>
        <v>Projekční kancelář PRIS spol. s r. o.</v>
      </c>
      <c r="L121" s="27"/>
    </row>
    <row r="122" spans="2:12" s="1" customFormat="1" ht="15.2" customHeight="1">
      <c r="B122" s="27"/>
      <c r="C122" s="24" t="s">
        <v>31</v>
      </c>
      <c r="F122" s="22" t="str">
        <f>IF(E18="","",E18)</f>
        <v xml:space="preserve"> </v>
      </c>
      <c r="I122" s="24" t="s">
        <v>36</v>
      </c>
      <c r="J122" s="25" t="str">
        <f>E24</f>
        <v xml:space="preserve"> </v>
      </c>
      <c r="L122" s="27"/>
    </row>
    <row r="123" spans="2:12" s="1" customFormat="1" ht="10.35" customHeight="1">
      <c r="B123" s="27"/>
      <c r="L123" s="27"/>
    </row>
    <row r="124" spans="2:20" s="10" customFormat="1" ht="29.25" customHeight="1">
      <c r="B124" s="107"/>
      <c r="C124" s="108" t="s">
        <v>131</v>
      </c>
      <c r="D124" s="109" t="s">
        <v>64</v>
      </c>
      <c r="E124" s="109" t="s">
        <v>60</v>
      </c>
      <c r="F124" s="109" t="s">
        <v>61</v>
      </c>
      <c r="G124" s="109" t="s">
        <v>132</v>
      </c>
      <c r="H124" s="109" t="s">
        <v>133</v>
      </c>
      <c r="I124" s="109" t="s">
        <v>134</v>
      </c>
      <c r="J124" s="110" t="s">
        <v>121</v>
      </c>
      <c r="K124" s="111" t="s">
        <v>135</v>
      </c>
      <c r="L124" s="107"/>
      <c r="M124" s="54" t="s">
        <v>1</v>
      </c>
      <c r="N124" s="55" t="s">
        <v>43</v>
      </c>
      <c r="O124" s="55" t="s">
        <v>136</v>
      </c>
      <c r="P124" s="55" t="s">
        <v>137</v>
      </c>
      <c r="Q124" s="55" t="s">
        <v>138</v>
      </c>
      <c r="R124" s="55" t="s">
        <v>139</v>
      </c>
      <c r="S124" s="55" t="s">
        <v>140</v>
      </c>
      <c r="T124" s="56" t="s">
        <v>141</v>
      </c>
    </row>
    <row r="125" spans="2:63" s="1" customFormat="1" ht="22.9" customHeight="1">
      <c r="B125" s="27"/>
      <c r="C125" s="59" t="s">
        <v>142</v>
      </c>
      <c r="J125" s="112">
        <f>BK125</f>
        <v>0</v>
      </c>
      <c r="L125" s="27"/>
      <c r="M125" s="57"/>
      <c r="N125" s="48"/>
      <c r="O125" s="48"/>
      <c r="P125" s="113">
        <f>P126+P165</f>
        <v>61.203976999999995</v>
      </c>
      <c r="Q125" s="48"/>
      <c r="R125" s="113">
        <f>R126+R165</f>
        <v>0.057030000000000004</v>
      </c>
      <c r="S125" s="48"/>
      <c r="T125" s="114">
        <f>T126+T165</f>
        <v>0</v>
      </c>
      <c r="AT125" s="15" t="s">
        <v>78</v>
      </c>
      <c r="AU125" s="15" t="s">
        <v>123</v>
      </c>
      <c r="BK125" s="115">
        <f>BK126+BK165</f>
        <v>0</v>
      </c>
    </row>
    <row r="126" spans="2:63" s="11" customFormat="1" ht="25.9" customHeight="1">
      <c r="B126" s="116"/>
      <c r="D126" s="117" t="s">
        <v>78</v>
      </c>
      <c r="E126" s="118" t="s">
        <v>230</v>
      </c>
      <c r="F126" s="118" t="s">
        <v>231</v>
      </c>
      <c r="J126" s="119">
        <f>BK126</f>
        <v>0</v>
      </c>
      <c r="L126" s="116"/>
      <c r="M126" s="120"/>
      <c r="P126" s="121">
        <f>P127+P139+P140+P145+P149+P162</f>
        <v>52.779976999999995</v>
      </c>
      <c r="R126" s="121">
        <f>R127+R139+R140+R145+R149+R162</f>
        <v>0.00288</v>
      </c>
      <c r="T126" s="122">
        <f>T127+T139+T140+T145+T149+T162</f>
        <v>0</v>
      </c>
      <c r="AR126" s="117" t="s">
        <v>19</v>
      </c>
      <c r="AT126" s="123" t="s">
        <v>78</v>
      </c>
      <c r="AU126" s="123" t="s">
        <v>79</v>
      </c>
      <c r="AY126" s="117" t="s">
        <v>146</v>
      </c>
      <c r="BK126" s="124">
        <f>BK127+BK139+BK140+BK145+BK149+BK162</f>
        <v>0</v>
      </c>
    </row>
    <row r="127" spans="2:63" s="11" customFormat="1" ht="22.9" customHeight="1">
      <c r="B127" s="116"/>
      <c r="D127" s="117" t="s">
        <v>78</v>
      </c>
      <c r="E127" s="125" t="s">
        <v>19</v>
      </c>
      <c r="F127" s="125" t="s">
        <v>232</v>
      </c>
      <c r="J127" s="126">
        <f>BK127</f>
        <v>0</v>
      </c>
      <c r="L127" s="116"/>
      <c r="M127" s="120"/>
      <c r="P127" s="121">
        <f>SUM(P128:P138)</f>
        <v>48.15833</v>
      </c>
      <c r="R127" s="121">
        <f>SUM(R128:R138)</f>
        <v>0</v>
      </c>
      <c r="T127" s="122">
        <f>SUM(T128:T138)</f>
        <v>0</v>
      </c>
      <c r="AR127" s="117" t="s">
        <v>19</v>
      </c>
      <c r="AT127" s="123" t="s">
        <v>78</v>
      </c>
      <c r="AU127" s="123" t="s">
        <v>19</v>
      </c>
      <c r="AY127" s="117" t="s">
        <v>146</v>
      </c>
      <c r="BK127" s="124">
        <f>SUM(BK128:BK138)</f>
        <v>0</v>
      </c>
    </row>
    <row r="128" spans="2:65" s="1" customFormat="1" ht="24" customHeight="1">
      <c r="B128" s="127"/>
      <c r="C128" s="128" t="s">
        <v>19</v>
      </c>
      <c r="D128" s="128" t="s">
        <v>149</v>
      </c>
      <c r="E128" s="129" t="s">
        <v>1500</v>
      </c>
      <c r="F128" s="130" t="s">
        <v>1501</v>
      </c>
      <c r="G128" s="131" t="s">
        <v>301</v>
      </c>
      <c r="H128" s="132">
        <v>12.41</v>
      </c>
      <c r="I128" s="133"/>
      <c r="J128" s="133">
        <f>ROUND(I128*H128,2)</f>
        <v>0</v>
      </c>
      <c r="K128" s="130" t="s">
        <v>188</v>
      </c>
      <c r="L128" s="27"/>
      <c r="M128" s="134" t="s">
        <v>1</v>
      </c>
      <c r="N128" s="135" t="s">
        <v>44</v>
      </c>
      <c r="O128" s="136">
        <v>2.32</v>
      </c>
      <c r="P128" s="136">
        <f>O128*H128</f>
        <v>28.7912</v>
      </c>
      <c r="Q128" s="136">
        <v>0</v>
      </c>
      <c r="R128" s="136">
        <f>Q128*H128</f>
        <v>0</v>
      </c>
      <c r="S128" s="136">
        <v>0</v>
      </c>
      <c r="T128" s="137">
        <f>S128*H128</f>
        <v>0</v>
      </c>
      <c r="AR128" s="138" t="s">
        <v>171</v>
      </c>
      <c r="AT128" s="138" t="s">
        <v>149</v>
      </c>
      <c r="AU128" s="138" t="s">
        <v>88</v>
      </c>
      <c r="AY128" s="15" t="s">
        <v>146</v>
      </c>
      <c r="BE128" s="139">
        <f>IF(N128="základní",J128,0)</f>
        <v>0</v>
      </c>
      <c r="BF128" s="139">
        <f>IF(N128="snížená",J128,0)</f>
        <v>0</v>
      </c>
      <c r="BG128" s="139">
        <f>IF(N128="zákl. přenesená",J128,0)</f>
        <v>0</v>
      </c>
      <c r="BH128" s="139">
        <f>IF(N128="sníž. přenesená",J128,0)</f>
        <v>0</v>
      </c>
      <c r="BI128" s="139">
        <f>IF(N128="nulová",J128,0)</f>
        <v>0</v>
      </c>
      <c r="BJ128" s="15" t="s">
        <v>19</v>
      </c>
      <c r="BK128" s="139">
        <f>ROUND(I128*H128,2)</f>
        <v>0</v>
      </c>
      <c r="BL128" s="15" t="s">
        <v>171</v>
      </c>
      <c r="BM128" s="138" t="s">
        <v>1698</v>
      </c>
    </row>
    <row r="129" spans="2:47" s="1" customFormat="1" ht="29.25">
      <c r="B129" s="27"/>
      <c r="D129" s="140" t="s">
        <v>156</v>
      </c>
      <c r="F129" s="141" t="s">
        <v>1503</v>
      </c>
      <c r="L129" s="27"/>
      <c r="M129" s="142"/>
      <c r="T129" s="51"/>
      <c r="AT129" s="15" t="s">
        <v>156</v>
      </c>
      <c r="AU129" s="15" t="s">
        <v>88</v>
      </c>
    </row>
    <row r="130" spans="2:47" s="1" customFormat="1" ht="19.5">
      <c r="B130" s="27"/>
      <c r="D130" s="140" t="s">
        <v>158</v>
      </c>
      <c r="F130" s="143" t="s">
        <v>1699</v>
      </c>
      <c r="L130" s="27"/>
      <c r="M130" s="142"/>
      <c r="T130" s="51"/>
      <c r="AT130" s="15" t="s">
        <v>158</v>
      </c>
      <c r="AU130" s="15" t="s">
        <v>88</v>
      </c>
    </row>
    <row r="131" spans="2:51" s="12" customFormat="1" ht="12">
      <c r="B131" s="147"/>
      <c r="D131" s="140" t="s">
        <v>259</v>
      </c>
      <c r="E131" s="148" t="s">
        <v>1</v>
      </c>
      <c r="F131" s="149" t="s">
        <v>1700</v>
      </c>
      <c r="H131" s="150">
        <v>12.41</v>
      </c>
      <c r="L131" s="147"/>
      <c r="M131" s="151"/>
      <c r="T131" s="152"/>
      <c r="AT131" s="148" t="s">
        <v>259</v>
      </c>
      <c r="AU131" s="148" t="s">
        <v>88</v>
      </c>
      <c r="AV131" s="12" t="s">
        <v>88</v>
      </c>
      <c r="AW131" s="12" t="s">
        <v>35</v>
      </c>
      <c r="AX131" s="12" t="s">
        <v>19</v>
      </c>
      <c r="AY131" s="148" t="s">
        <v>146</v>
      </c>
    </row>
    <row r="132" spans="2:65" s="1" customFormat="1" ht="24" customHeight="1">
      <c r="B132" s="127"/>
      <c r="C132" s="128" t="s">
        <v>88</v>
      </c>
      <c r="D132" s="128" t="s">
        <v>149</v>
      </c>
      <c r="E132" s="129" t="s">
        <v>662</v>
      </c>
      <c r="F132" s="130" t="s">
        <v>663</v>
      </c>
      <c r="G132" s="131" t="s">
        <v>301</v>
      </c>
      <c r="H132" s="132">
        <v>9.87</v>
      </c>
      <c r="I132" s="133"/>
      <c r="J132" s="133">
        <f>ROUND(I132*H132,2)</f>
        <v>0</v>
      </c>
      <c r="K132" s="130" t="s">
        <v>188</v>
      </c>
      <c r="L132" s="27"/>
      <c r="M132" s="134" t="s">
        <v>1</v>
      </c>
      <c r="N132" s="135" t="s">
        <v>44</v>
      </c>
      <c r="O132" s="136">
        <v>0.299</v>
      </c>
      <c r="P132" s="136">
        <f>O132*H132</f>
        <v>2.9511299999999996</v>
      </c>
      <c r="Q132" s="136">
        <v>0</v>
      </c>
      <c r="R132" s="136">
        <f>Q132*H132</f>
        <v>0</v>
      </c>
      <c r="S132" s="136">
        <v>0</v>
      </c>
      <c r="T132" s="137">
        <f>S132*H132</f>
        <v>0</v>
      </c>
      <c r="AR132" s="138" t="s">
        <v>171</v>
      </c>
      <c r="AT132" s="138" t="s">
        <v>149</v>
      </c>
      <c r="AU132" s="138" t="s">
        <v>88</v>
      </c>
      <c r="AY132" s="15" t="s">
        <v>146</v>
      </c>
      <c r="BE132" s="139">
        <f>IF(N132="základní",J132,0)</f>
        <v>0</v>
      </c>
      <c r="BF132" s="139">
        <f>IF(N132="snížená",J132,0)</f>
        <v>0</v>
      </c>
      <c r="BG132" s="139">
        <f>IF(N132="zákl. přenesená",J132,0)</f>
        <v>0</v>
      </c>
      <c r="BH132" s="139">
        <f>IF(N132="sníž. přenesená",J132,0)</f>
        <v>0</v>
      </c>
      <c r="BI132" s="139">
        <f>IF(N132="nulová",J132,0)</f>
        <v>0</v>
      </c>
      <c r="BJ132" s="15" t="s">
        <v>19</v>
      </c>
      <c r="BK132" s="139">
        <f>ROUND(I132*H132,2)</f>
        <v>0</v>
      </c>
      <c r="BL132" s="15" t="s">
        <v>171</v>
      </c>
      <c r="BM132" s="138" t="s">
        <v>1701</v>
      </c>
    </row>
    <row r="133" spans="2:47" s="1" customFormat="1" ht="29.25">
      <c r="B133" s="27"/>
      <c r="D133" s="140" t="s">
        <v>156</v>
      </c>
      <c r="F133" s="141" t="s">
        <v>665</v>
      </c>
      <c r="L133" s="27"/>
      <c r="M133" s="142"/>
      <c r="T133" s="51"/>
      <c r="AT133" s="15" t="s">
        <v>156</v>
      </c>
      <c r="AU133" s="15" t="s">
        <v>88</v>
      </c>
    </row>
    <row r="134" spans="2:47" s="1" customFormat="1" ht="19.5">
      <c r="B134" s="27"/>
      <c r="D134" s="140" t="s">
        <v>158</v>
      </c>
      <c r="F134" s="143" t="s">
        <v>1702</v>
      </c>
      <c r="L134" s="27"/>
      <c r="M134" s="142"/>
      <c r="T134" s="51"/>
      <c r="AT134" s="15" t="s">
        <v>158</v>
      </c>
      <c r="AU134" s="15" t="s">
        <v>88</v>
      </c>
    </row>
    <row r="135" spans="2:51" s="12" customFormat="1" ht="12">
      <c r="B135" s="147"/>
      <c r="D135" s="140" t="s">
        <v>259</v>
      </c>
      <c r="E135" s="148" t="s">
        <v>1</v>
      </c>
      <c r="F135" s="149" t="s">
        <v>1703</v>
      </c>
      <c r="H135" s="150">
        <v>9.87</v>
      </c>
      <c r="L135" s="147"/>
      <c r="M135" s="151"/>
      <c r="T135" s="152"/>
      <c r="AT135" s="148" t="s">
        <v>259</v>
      </c>
      <c r="AU135" s="148" t="s">
        <v>88</v>
      </c>
      <c r="AV135" s="12" t="s">
        <v>88</v>
      </c>
      <c r="AW135" s="12" t="s">
        <v>35</v>
      </c>
      <c r="AX135" s="12" t="s">
        <v>19</v>
      </c>
      <c r="AY135" s="148" t="s">
        <v>146</v>
      </c>
    </row>
    <row r="136" spans="2:65" s="1" customFormat="1" ht="24" customHeight="1">
      <c r="B136" s="127"/>
      <c r="C136" s="128" t="s">
        <v>165</v>
      </c>
      <c r="D136" s="128" t="s">
        <v>149</v>
      </c>
      <c r="E136" s="129" t="s">
        <v>672</v>
      </c>
      <c r="F136" s="130" t="s">
        <v>673</v>
      </c>
      <c r="G136" s="131" t="s">
        <v>245</v>
      </c>
      <c r="H136" s="132">
        <v>96</v>
      </c>
      <c r="I136" s="133"/>
      <c r="J136" s="133">
        <f>ROUND(I136*H136,2)</f>
        <v>0</v>
      </c>
      <c r="K136" s="130" t="s">
        <v>188</v>
      </c>
      <c r="L136" s="27"/>
      <c r="M136" s="134" t="s">
        <v>1</v>
      </c>
      <c r="N136" s="135" t="s">
        <v>44</v>
      </c>
      <c r="O136" s="136">
        <v>0.171</v>
      </c>
      <c r="P136" s="136">
        <f>O136*H136</f>
        <v>16.416</v>
      </c>
      <c r="Q136" s="136">
        <v>0</v>
      </c>
      <c r="R136" s="136">
        <f>Q136*H136</f>
        <v>0</v>
      </c>
      <c r="S136" s="136">
        <v>0</v>
      </c>
      <c r="T136" s="137">
        <f>S136*H136</f>
        <v>0</v>
      </c>
      <c r="AR136" s="138" t="s">
        <v>171</v>
      </c>
      <c r="AT136" s="138" t="s">
        <v>149</v>
      </c>
      <c r="AU136" s="138" t="s">
        <v>88</v>
      </c>
      <c r="AY136" s="15" t="s">
        <v>146</v>
      </c>
      <c r="BE136" s="139">
        <f>IF(N136="základní",J136,0)</f>
        <v>0</v>
      </c>
      <c r="BF136" s="139">
        <f>IF(N136="snížená",J136,0)</f>
        <v>0</v>
      </c>
      <c r="BG136" s="139">
        <f>IF(N136="zákl. přenesená",J136,0)</f>
        <v>0</v>
      </c>
      <c r="BH136" s="139">
        <f>IF(N136="sníž. přenesená",J136,0)</f>
        <v>0</v>
      </c>
      <c r="BI136" s="139">
        <f>IF(N136="nulová",J136,0)</f>
        <v>0</v>
      </c>
      <c r="BJ136" s="15" t="s">
        <v>19</v>
      </c>
      <c r="BK136" s="139">
        <f>ROUND(I136*H136,2)</f>
        <v>0</v>
      </c>
      <c r="BL136" s="15" t="s">
        <v>171</v>
      </c>
      <c r="BM136" s="138" t="s">
        <v>1704</v>
      </c>
    </row>
    <row r="137" spans="2:47" s="1" customFormat="1" ht="29.25">
      <c r="B137" s="27"/>
      <c r="D137" s="140" t="s">
        <v>156</v>
      </c>
      <c r="F137" s="141" t="s">
        <v>675</v>
      </c>
      <c r="L137" s="27"/>
      <c r="M137" s="142"/>
      <c r="T137" s="51"/>
      <c r="AT137" s="15" t="s">
        <v>156</v>
      </c>
      <c r="AU137" s="15" t="s">
        <v>88</v>
      </c>
    </row>
    <row r="138" spans="2:51" s="12" customFormat="1" ht="12">
      <c r="B138" s="147"/>
      <c r="D138" s="140" t="s">
        <v>259</v>
      </c>
      <c r="E138" s="148" t="s">
        <v>1</v>
      </c>
      <c r="F138" s="149" t="s">
        <v>1705</v>
      </c>
      <c r="H138" s="150">
        <v>96</v>
      </c>
      <c r="L138" s="147"/>
      <c r="M138" s="151"/>
      <c r="T138" s="152"/>
      <c r="AT138" s="148" t="s">
        <v>259</v>
      </c>
      <c r="AU138" s="148" t="s">
        <v>88</v>
      </c>
      <c r="AV138" s="12" t="s">
        <v>88</v>
      </c>
      <c r="AW138" s="12" t="s">
        <v>35</v>
      </c>
      <c r="AX138" s="12" t="s">
        <v>19</v>
      </c>
      <c r="AY138" s="148" t="s">
        <v>146</v>
      </c>
    </row>
    <row r="139" spans="2:63" s="11" customFormat="1" ht="22.9" customHeight="1">
      <c r="B139" s="116"/>
      <c r="D139" s="117" t="s">
        <v>78</v>
      </c>
      <c r="E139" s="125" t="s">
        <v>165</v>
      </c>
      <c r="F139" s="125" t="s">
        <v>1515</v>
      </c>
      <c r="J139" s="126">
        <f>BK139</f>
        <v>0</v>
      </c>
      <c r="L139" s="116"/>
      <c r="M139" s="120"/>
      <c r="P139" s="121">
        <v>0</v>
      </c>
      <c r="R139" s="121">
        <v>0</v>
      </c>
      <c r="T139" s="122">
        <v>0</v>
      </c>
      <c r="AR139" s="117" t="s">
        <v>19</v>
      </c>
      <c r="AT139" s="123" t="s">
        <v>78</v>
      </c>
      <c r="AU139" s="123" t="s">
        <v>19</v>
      </c>
      <c r="AY139" s="117" t="s">
        <v>146</v>
      </c>
      <c r="BK139" s="124">
        <v>0</v>
      </c>
    </row>
    <row r="140" spans="2:63" s="11" customFormat="1" ht="22.9" customHeight="1">
      <c r="B140" s="116"/>
      <c r="D140" s="117" t="s">
        <v>78</v>
      </c>
      <c r="E140" s="125" t="s">
        <v>171</v>
      </c>
      <c r="F140" s="125" t="s">
        <v>1518</v>
      </c>
      <c r="J140" s="126">
        <f>BK140</f>
        <v>0</v>
      </c>
      <c r="L140" s="116"/>
      <c r="M140" s="120"/>
      <c r="P140" s="121">
        <f>SUM(P141:P144)</f>
        <v>3.34518</v>
      </c>
      <c r="R140" s="121">
        <f>SUM(R141:R144)</f>
        <v>0</v>
      </c>
      <c r="T140" s="122">
        <f>SUM(T141:T144)</f>
        <v>0</v>
      </c>
      <c r="AR140" s="117" t="s">
        <v>19</v>
      </c>
      <c r="AT140" s="123" t="s">
        <v>78</v>
      </c>
      <c r="AU140" s="123" t="s">
        <v>19</v>
      </c>
      <c r="AY140" s="117" t="s">
        <v>146</v>
      </c>
      <c r="BK140" s="124">
        <f>SUM(BK141:BK144)</f>
        <v>0</v>
      </c>
    </row>
    <row r="141" spans="2:65" s="1" customFormat="1" ht="16.5" customHeight="1">
      <c r="B141" s="127"/>
      <c r="C141" s="128" t="s">
        <v>171</v>
      </c>
      <c r="D141" s="128" t="s">
        <v>149</v>
      </c>
      <c r="E141" s="129" t="s">
        <v>1519</v>
      </c>
      <c r="F141" s="130" t="s">
        <v>1520</v>
      </c>
      <c r="G141" s="131" t="s">
        <v>301</v>
      </c>
      <c r="H141" s="132">
        <v>2.54</v>
      </c>
      <c r="I141" s="133"/>
      <c r="J141" s="133">
        <f>ROUND(I141*H141,2)</f>
        <v>0</v>
      </c>
      <c r="K141" s="130" t="s">
        <v>188</v>
      </c>
      <c r="L141" s="27"/>
      <c r="M141" s="134" t="s">
        <v>1</v>
      </c>
      <c r="N141" s="135" t="s">
        <v>44</v>
      </c>
      <c r="O141" s="136">
        <v>1.317</v>
      </c>
      <c r="P141" s="136">
        <f>O141*H141</f>
        <v>3.34518</v>
      </c>
      <c r="Q141" s="136">
        <v>0</v>
      </c>
      <c r="R141" s="136">
        <f>Q141*H141</f>
        <v>0</v>
      </c>
      <c r="S141" s="136">
        <v>0</v>
      </c>
      <c r="T141" s="137">
        <f>S141*H141</f>
        <v>0</v>
      </c>
      <c r="AR141" s="138" t="s">
        <v>171</v>
      </c>
      <c r="AT141" s="138" t="s">
        <v>149</v>
      </c>
      <c r="AU141" s="138" t="s">
        <v>88</v>
      </c>
      <c r="AY141" s="15" t="s">
        <v>146</v>
      </c>
      <c r="BE141" s="139">
        <f>IF(N141="základní",J141,0)</f>
        <v>0</v>
      </c>
      <c r="BF141" s="139">
        <f>IF(N141="snížená",J141,0)</f>
        <v>0</v>
      </c>
      <c r="BG141" s="139">
        <f>IF(N141="zákl. přenesená",J141,0)</f>
        <v>0</v>
      </c>
      <c r="BH141" s="139">
        <f>IF(N141="sníž. přenesená",J141,0)</f>
        <v>0</v>
      </c>
      <c r="BI141" s="139">
        <f>IF(N141="nulová",J141,0)</f>
        <v>0</v>
      </c>
      <c r="BJ141" s="15" t="s">
        <v>19</v>
      </c>
      <c r="BK141" s="139">
        <f>ROUND(I141*H141,2)</f>
        <v>0</v>
      </c>
      <c r="BL141" s="15" t="s">
        <v>171</v>
      </c>
      <c r="BM141" s="138" t="s">
        <v>1619</v>
      </c>
    </row>
    <row r="142" spans="2:47" s="1" customFormat="1" ht="19.5">
      <c r="B142" s="27"/>
      <c r="D142" s="140" t="s">
        <v>156</v>
      </c>
      <c r="F142" s="141" t="s">
        <v>1522</v>
      </c>
      <c r="L142" s="27"/>
      <c r="M142" s="142"/>
      <c r="T142" s="51"/>
      <c r="AT142" s="15" t="s">
        <v>156</v>
      </c>
      <c r="AU142" s="15" t="s">
        <v>88</v>
      </c>
    </row>
    <row r="143" spans="2:47" s="1" customFormat="1" ht="19.5">
      <c r="B143" s="27"/>
      <c r="D143" s="140" t="s">
        <v>158</v>
      </c>
      <c r="F143" s="143" t="s">
        <v>1706</v>
      </c>
      <c r="L143" s="27"/>
      <c r="M143" s="142"/>
      <c r="T143" s="51"/>
      <c r="AT143" s="15" t="s">
        <v>158</v>
      </c>
      <c r="AU143" s="15" t="s">
        <v>88</v>
      </c>
    </row>
    <row r="144" spans="2:51" s="12" customFormat="1" ht="12">
      <c r="B144" s="147"/>
      <c r="D144" s="140" t="s">
        <v>259</v>
      </c>
      <c r="E144" s="148" t="s">
        <v>1</v>
      </c>
      <c r="F144" s="149" t="s">
        <v>1707</v>
      </c>
      <c r="H144" s="150">
        <v>2.54</v>
      </c>
      <c r="L144" s="147"/>
      <c r="M144" s="151"/>
      <c r="T144" s="152"/>
      <c r="AT144" s="148" t="s">
        <v>259</v>
      </c>
      <c r="AU144" s="148" t="s">
        <v>88</v>
      </c>
      <c r="AV144" s="12" t="s">
        <v>88</v>
      </c>
      <c r="AW144" s="12" t="s">
        <v>35</v>
      </c>
      <c r="AX144" s="12" t="s">
        <v>19</v>
      </c>
      <c r="AY144" s="148" t="s">
        <v>146</v>
      </c>
    </row>
    <row r="145" spans="2:63" s="11" customFormat="1" ht="22.9" customHeight="1">
      <c r="B145" s="116"/>
      <c r="D145" s="117" t="s">
        <v>78</v>
      </c>
      <c r="E145" s="125" t="s">
        <v>199</v>
      </c>
      <c r="F145" s="125" t="s">
        <v>1525</v>
      </c>
      <c r="J145" s="126">
        <f>BK145</f>
        <v>0</v>
      </c>
      <c r="L145" s="116"/>
      <c r="M145" s="120"/>
      <c r="P145" s="121">
        <f>SUM(P146:P148)</f>
        <v>0.8</v>
      </c>
      <c r="R145" s="121">
        <f>SUM(R146:R148)</f>
        <v>0.00288</v>
      </c>
      <c r="T145" s="122">
        <f>SUM(T146:T148)</f>
        <v>0</v>
      </c>
      <c r="AR145" s="117" t="s">
        <v>19</v>
      </c>
      <c r="AT145" s="123" t="s">
        <v>78</v>
      </c>
      <c r="AU145" s="123" t="s">
        <v>19</v>
      </c>
      <c r="AY145" s="117" t="s">
        <v>146</v>
      </c>
      <c r="BK145" s="124">
        <f>SUM(BK146:BK148)</f>
        <v>0</v>
      </c>
    </row>
    <row r="146" spans="2:65" s="1" customFormat="1" ht="16.5" customHeight="1">
      <c r="B146" s="127"/>
      <c r="C146" s="128" t="s">
        <v>145</v>
      </c>
      <c r="D146" s="128" t="s">
        <v>149</v>
      </c>
      <c r="E146" s="129" t="s">
        <v>1526</v>
      </c>
      <c r="F146" s="130" t="s">
        <v>1527</v>
      </c>
      <c r="G146" s="131" t="s">
        <v>287</v>
      </c>
      <c r="H146" s="132">
        <v>32</v>
      </c>
      <c r="I146" s="133"/>
      <c r="J146" s="133">
        <f>ROUND(I146*H146,2)</f>
        <v>0</v>
      </c>
      <c r="K146" s="130" t="s">
        <v>188</v>
      </c>
      <c r="L146" s="27"/>
      <c r="M146" s="134" t="s">
        <v>1</v>
      </c>
      <c r="N146" s="135" t="s">
        <v>44</v>
      </c>
      <c r="O146" s="136">
        <v>0.025</v>
      </c>
      <c r="P146" s="136">
        <f>O146*H146</f>
        <v>0.8</v>
      </c>
      <c r="Q146" s="136">
        <v>9E-05</v>
      </c>
      <c r="R146" s="136">
        <f>Q146*H146</f>
        <v>0.00288</v>
      </c>
      <c r="S146" s="136">
        <v>0</v>
      </c>
      <c r="T146" s="137">
        <f>S146*H146</f>
        <v>0</v>
      </c>
      <c r="AR146" s="138" t="s">
        <v>171</v>
      </c>
      <c r="AT146" s="138" t="s">
        <v>149</v>
      </c>
      <c r="AU146" s="138" t="s">
        <v>88</v>
      </c>
      <c r="AY146" s="15" t="s">
        <v>146</v>
      </c>
      <c r="BE146" s="139">
        <f>IF(N146="základní",J146,0)</f>
        <v>0</v>
      </c>
      <c r="BF146" s="139">
        <f>IF(N146="snížená",J146,0)</f>
        <v>0</v>
      </c>
      <c r="BG146" s="139">
        <f>IF(N146="zákl. přenesená",J146,0)</f>
        <v>0</v>
      </c>
      <c r="BH146" s="139">
        <f>IF(N146="sníž. přenesená",J146,0)</f>
        <v>0</v>
      </c>
      <c r="BI146" s="139">
        <f>IF(N146="nulová",J146,0)</f>
        <v>0</v>
      </c>
      <c r="BJ146" s="15" t="s">
        <v>19</v>
      </c>
      <c r="BK146" s="139">
        <f>ROUND(I146*H146,2)</f>
        <v>0</v>
      </c>
      <c r="BL146" s="15" t="s">
        <v>171</v>
      </c>
      <c r="BM146" s="138" t="s">
        <v>1623</v>
      </c>
    </row>
    <row r="147" spans="2:47" s="1" customFormat="1" ht="12">
      <c r="B147" s="27"/>
      <c r="D147" s="140" t="s">
        <v>156</v>
      </c>
      <c r="F147" s="141" t="s">
        <v>1529</v>
      </c>
      <c r="L147" s="27"/>
      <c r="M147" s="142"/>
      <c r="T147" s="51"/>
      <c r="AT147" s="15" t="s">
        <v>156</v>
      </c>
      <c r="AU147" s="15" t="s">
        <v>88</v>
      </c>
    </row>
    <row r="148" spans="2:51" s="12" customFormat="1" ht="12">
      <c r="B148" s="147"/>
      <c r="D148" s="140" t="s">
        <v>259</v>
      </c>
      <c r="E148" s="148" t="s">
        <v>1</v>
      </c>
      <c r="F148" s="149" t="s">
        <v>1708</v>
      </c>
      <c r="H148" s="150">
        <v>32</v>
      </c>
      <c r="L148" s="147"/>
      <c r="M148" s="151"/>
      <c r="T148" s="152"/>
      <c r="AT148" s="148" t="s">
        <v>259</v>
      </c>
      <c r="AU148" s="148" t="s">
        <v>88</v>
      </c>
      <c r="AV148" s="12" t="s">
        <v>88</v>
      </c>
      <c r="AW148" s="12" t="s">
        <v>35</v>
      </c>
      <c r="AX148" s="12" t="s">
        <v>19</v>
      </c>
      <c r="AY148" s="148" t="s">
        <v>146</v>
      </c>
    </row>
    <row r="149" spans="2:63" s="11" customFormat="1" ht="22.9" customHeight="1">
      <c r="B149" s="116"/>
      <c r="D149" s="117" t="s">
        <v>78</v>
      </c>
      <c r="E149" s="125" t="s">
        <v>435</v>
      </c>
      <c r="F149" s="125" t="s">
        <v>436</v>
      </c>
      <c r="J149" s="126">
        <f>BK149</f>
        <v>0</v>
      </c>
      <c r="L149" s="116"/>
      <c r="M149" s="120"/>
      <c r="P149" s="121">
        <f>SUM(P150:P161)</f>
        <v>0.45770799999999995</v>
      </c>
      <c r="R149" s="121">
        <f>SUM(R150:R161)</f>
        <v>0</v>
      </c>
      <c r="T149" s="122">
        <f>SUM(T150:T161)</f>
        <v>0</v>
      </c>
      <c r="AR149" s="117" t="s">
        <v>19</v>
      </c>
      <c r="AT149" s="123" t="s">
        <v>78</v>
      </c>
      <c r="AU149" s="123" t="s">
        <v>19</v>
      </c>
      <c r="AY149" s="117" t="s">
        <v>146</v>
      </c>
      <c r="BK149" s="124">
        <f>SUM(BK150:BK161)</f>
        <v>0</v>
      </c>
    </row>
    <row r="150" spans="2:65" s="1" customFormat="1" ht="24" customHeight="1">
      <c r="B150" s="127"/>
      <c r="C150" s="128" t="s">
        <v>185</v>
      </c>
      <c r="D150" s="128" t="s">
        <v>149</v>
      </c>
      <c r="E150" s="129" t="s">
        <v>438</v>
      </c>
      <c r="F150" s="130" t="s">
        <v>439</v>
      </c>
      <c r="G150" s="131" t="s">
        <v>361</v>
      </c>
      <c r="H150" s="132">
        <v>4.318</v>
      </c>
      <c r="I150" s="133"/>
      <c r="J150" s="133">
        <f>ROUND(I150*H150,2)</f>
        <v>0</v>
      </c>
      <c r="K150" s="130" t="s">
        <v>188</v>
      </c>
      <c r="L150" s="27"/>
      <c r="M150" s="134" t="s">
        <v>1</v>
      </c>
      <c r="N150" s="135" t="s">
        <v>44</v>
      </c>
      <c r="O150" s="136">
        <v>0.091</v>
      </c>
      <c r="P150" s="136">
        <f>O150*H150</f>
        <v>0.39293799999999995</v>
      </c>
      <c r="Q150" s="136">
        <v>0</v>
      </c>
      <c r="R150" s="136">
        <f>Q150*H150</f>
        <v>0</v>
      </c>
      <c r="S150" s="136">
        <v>0</v>
      </c>
      <c r="T150" s="137">
        <f>S150*H150</f>
        <v>0</v>
      </c>
      <c r="AR150" s="138" t="s">
        <v>171</v>
      </c>
      <c r="AT150" s="138" t="s">
        <v>149</v>
      </c>
      <c r="AU150" s="138" t="s">
        <v>88</v>
      </c>
      <c r="AY150" s="15" t="s">
        <v>146</v>
      </c>
      <c r="BE150" s="139">
        <f>IF(N150="základní",J150,0)</f>
        <v>0</v>
      </c>
      <c r="BF150" s="139">
        <f>IF(N150="snížená",J150,0)</f>
        <v>0</v>
      </c>
      <c r="BG150" s="139">
        <f>IF(N150="zákl. přenesená",J150,0)</f>
        <v>0</v>
      </c>
      <c r="BH150" s="139">
        <f>IF(N150="sníž. přenesená",J150,0)</f>
        <v>0</v>
      </c>
      <c r="BI150" s="139">
        <f>IF(N150="nulová",J150,0)</f>
        <v>0</v>
      </c>
      <c r="BJ150" s="15" t="s">
        <v>19</v>
      </c>
      <c r="BK150" s="139">
        <f>ROUND(I150*H150,2)</f>
        <v>0</v>
      </c>
      <c r="BL150" s="15" t="s">
        <v>171</v>
      </c>
      <c r="BM150" s="138" t="s">
        <v>1625</v>
      </c>
    </row>
    <row r="151" spans="2:47" s="1" customFormat="1" ht="19.5">
      <c r="B151" s="27"/>
      <c r="D151" s="140" t="s">
        <v>156</v>
      </c>
      <c r="F151" s="141" t="s">
        <v>441</v>
      </c>
      <c r="L151" s="27"/>
      <c r="M151" s="142"/>
      <c r="T151" s="51"/>
      <c r="AT151" s="15" t="s">
        <v>156</v>
      </c>
      <c r="AU151" s="15" t="s">
        <v>88</v>
      </c>
    </row>
    <row r="152" spans="2:47" s="1" customFormat="1" ht="19.5">
      <c r="B152" s="27"/>
      <c r="D152" s="140" t="s">
        <v>158</v>
      </c>
      <c r="F152" s="143" t="s">
        <v>304</v>
      </c>
      <c r="L152" s="27"/>
      <c r="M152" s="142"/>
      <c r="T152" s="51"/>
      <c r="AT152" s="15" t="s">
        <v>158</v>
      </c>
      <c r="AU152" s="15" t="s">
        <v>88</v>
      </c>
    </row>
    <row r="153" spans="2:51" s="12" customFormat="1" ht="12">
      <c r="B153" s="147"/>
      <c r="D153" s="140" t="s">
        <v>259</v>
      </c>
      <c r="E153" s="148" t="s">
        <v>1</v>
      </c>
      <c r="F153" s="149" t="s">
        <v>1709</v>
      </c>
      <c r="H153" s="150">
        <v>4.318</v>
      </c>
      <c r="L153" s="147"/>
      <c r="M153" s="151"/>
      <c r="T153" s="152"/>
      <c r="AT153" s="148" t="s">
        <v>259</v>
      </c>
      <c r="AU153" s="148" t="s">
        <v>88</v>
      </c>
      <c r="AV153" s="12" t="s">
        <v>88</v>
      </c>
      <c r="AW153" s="12" t="s">
        <v>35</v>
      </c>
      <c r="AX153" s="12" t="s">
        <v>19</v>
      </c>
      <c r="AY153" s="148" t="s">
        <v>146</v>
      </c>
    </row>
    <row r="154" spans="2:65" s="1" customFormat="1" ht="24" customHeight="1">
      <c r="B154" s="127"/>
      <c r="C154" s="128" t="s">
        <v>193</v>
      </c>
      <c r="D154" s="128" t="s">
        <v>149</v>
      </c>
      <c r="E154" s="129" t="s">
        <v>447</v>
      </c>
      <c r="F154" s="130" t="s">
        <v>448</v>
      </c>
      <c r="G154" s="131" t="s">
        <v>361</v>
      </c>
      <c r="H154" s="132">
        <v>21.59</v>
      </c>
      <c r="I154" s="133"/>
      <c r="J154" s="133">
        <f>ROUND(I154*H154,2)</f>
        <v>0</v>
      </c>
      <c r="K154" s="130" t="s">
        <v>188</v>
      </c>
      <c r="L154" s="27"/>
      <c r="M154" s="134" t="s">
        <v>1</v>
      </c>
      <c r="N154" s="135" t="s">
        <v>44</v>
      </c>
      <c r="O154" s="136">
        <v>0.003</v>
      </c>
      <c r="P154" s="136">
        <f>O154*H154</f>
        <v>0.06477</v>
      </c>
      <c r="Q154" s="136">
        <v>0</v>
      </c>
      <c r="R154" s="136">
        <f>Q154*H154</f>
        <v>0</v>
      </c>
      <c r="S154" s="136">
        <v>0</v>
      </c>
      <c r="T154" s="137">
        <f>S154*H154</f>
        <v>0</v>
      </c>
      <c r="AR154" s="138" t="s">
        <v>171</v>
      </c>
      <c r="AT154" s="138" t="s">
        <v>149</v>
      </c>
      <c r="AU154" s="138" t="s">
        <v>88</v>
      </c>
      <c r="AY154" s="15" t="s">
        <v>146</v>
      </c>
      <c r="BE154" s="139">
        <f>IF(N154="základní",J154,0)</f>
        <v>0</v>
      </c>
      <c r="BF154" s="139">
        <f>IF(N154="snížená",J154,0)</f>
        <v>0</v>
      </c>
      <c r="BG154" s="139">
        <f>IF(N154="zákl. přenesená",J154,0)</f>
        <v>0</v>
      </c>
      <c r="BH154" s="139">
        <f>IF(N154="sníž. přenesená",J154,0)</f>
        <v>0</v>
      </c>
      <c r="BI154" s="139">
        <f>IF(N154="nulová",J154,0)</f>
        <v>0</v>
      </c>
      <c r="BJ154" s="15" t="s">
        <v>19</v>
      </c>
      <c r="BK154" s="139">
        <f>ROUND(I154*H154,2)</f>
        <v>0</v>
      </c>
      <c r="BL154" s="15" t="s">
        <v>171</v>
      </c>
      <c r="BM154" s="138" t="s">
        <v>1627</v>
      </c>
    </row>
    <row r="155" spans="2:47" s="1" customFormat="1" ht="29.25">
      <c r="B155" s="27"/>
      <c r="D155" s="140" t="s">
        <v>156</v>
      </c>
      <c r="F155" s="141" t="s">
        <v>450</v>
      </c>
      <c r="L155" s="27"/>
      <c r="M155" s="142"/>
      <c r="T155" s="51"/>
      <c r="AT155" s="15" t="s">
        <v>156</v>
      </c>
      <c r="AU155" s="15" t="s">
        <v>88</v>
      </c>
    </row>
    <row r="156" spans="2:47" s="1" customFormat="1" ht="19.5">
      <c r="B156" s="27"/>
      <c r="D156" s="140" t="s">
        <v>158</v>
      </c>
      <c r="F156" s="143" t="s">
        <v>304</v>
      </c>
      <c r="L156" s="27"/>
      <c r="M156" s="142"/>
      <c r="T156" s="51"/>
      <c r="AT156" s="15" t="s">
        <v>158</v>
      </c>
      <c r="AU156" s="15" t="s">
        <v>88</v>
      </c>
    </row>
    <row r="157" spans="2:51" s="12" customFormat="1" ht="22.5">
      <c r="B157" s="147"/>
      <c r="D157" s="140" t="s">
        <v>259</v>
      </c>
      <c r="E157" s="148" t="s">
        <v>1</v>
      </c>
      <c r="F157" s="149" t="s">
        <v>1710</v>
      </c>
      <c r="H157" s="150">
        <v>21.59</v>
      </c>
      <c r="L157" s="147"/>
      <c r="M157" s="151"/>
      <c r="T157" s="152"/>
      <c r="AT157" s="148" t="s">
        <v>259</v>
      </c>
      <c r="AU157" s="148" t="s">
        <v>88</v>
      </c>
      <c r="AV157" s="12" t="s">
        <v>88</v>
      </c>
      <c r="AW157" s="12" t="s">
        <v>35</v>
      </c>
      <c r="AX157" s="12" t="s">
        <v>19</v>
      </c>
      <c r="AY157" s="148" t="s">
        <v>146</v>
      </c>
    </row>
    <row r="158" spans="2:65" s="1" customFormat="1" ht="24" customHeight="1">
      <c r="B158" s="127"/>
      <c r="C158" s="128" t="s">
        <v>199</v>
      </c>
      <c r="D158" s="128" t="s">
        <v>149</v>
      </c>
      <c r="E158" s="129" t="s">
        <v>484</v>
      </c>
      <c r="F158" s="130" t="s">
        <v>485</v>
      </c>
      <c r="G158" s="131" t="s">
        <v>361</v>
      </c>
      <c r="H158" s="132">
        <v>4.318</v>
      </c>
      <c r="I158" s="133"/>
      <c r="J158" s="133">
        <f>ROUND(I158*H158,2)</f>
        <v>0</v>
      </c>
      <c r="K158" s="130" t="s">
        <v>188</v>
      </c>
      <c r="L158" s="27"/>
      <c r="M158" s="134" t="s">
        <v>1</v>
      </c>
      <c r="N158" s="135" t="s">
        <v>44</v>
      </c>
      <c r="O158" s="136">
        <v>0</v>
      </c>
      <c r="P158" s="136">
        <f>O158*H158</f>
        <v>0</v>
      </c>
      <c r="Q158" s="136">
        <v>0</v>
      </c>
      <c r="R158" s="136">
        <f>Q158*H158</f>
        <v>0</v>
      </c>
      <c r="S158" s="136">
        <v>0</v>
      </c>
      <c r="T158" s="137">
        <f>S158*H158</f>
        <v>0</v>
      </c>
      <c r="AR158" s="138" t="s">
        <v>171</v>
      </c>
      <c r="AT158" s="138" t="s">
        <v>149</v>
      </c>
      <c r="AU158" s="138" t="s">
        <v>88</v>
      </c>
      <c r="AY158" s="15" t="s">
        <v>146</v>
      </c>
      <c r="BE158" s="139">
        <f>IF(N158="základní",J158,0)</f>
        <v>0</v>
      </c>
      <c r="BF158" s="139">
        <f>IF(N158="snížená",J158,0)</f>
        <v>0</v>
      </c>
      <c r="BG158" s="139">
        <f>IF(N158="zákl. přenesená",J158,0)</f>
        <v>0</v>
      </c>
      <c r="BH158" s="139">
        <f>IF(N158="sníž. přenesená",J158,0)</f>
        <v>0</v>
      </c>
      <c r="BI158" s="139">
        <f>IF(N158="nulová",J158,0)</f>
        <v>0</v>
      </c>
      <c r="BJ158" s="15" t="s">
        <v>19</v>
      </c>
      <c r="BK158" s="139">
        <f>ROUND(I158*H158,2)</f>
        <v>0</v>
      </c>
      <c r="BL158" s="15" t="s">
        <v>171</v>
      </c>
      <c r="BM158" s="138" t="s">
        <v>1629</v>
      </c>
    </row>
    <row r="159" spans="2:47" s="1" customFormat="1" ht="29.25">
      <c r="B159" s="27"/>
      <c r="D159" s="140" t="s">
        <v>156</v>
      </c>
      <c r="F159" s="141" t="s">
        <v>487</v>
      </c>
      <c r="L159" s="27"/>
      <c r="M159" s="142"/>
      <c r="T159" s="51"/>
      <c r="AT159" s="15" t="s">
        <v>156</v>
      </c>
      <c r="AU159" s="15" t="s">
        <v>88</v>
      </c>
    </row>
    <row r="160" spans="2:47" s="1" customFormat="1" ht="19.5">
      <c r="B160" s="27"/>
      <c r="D160" s="140" t="s">
        <v>158</v>
      </c>
      <c r="F160" s="143" t="s">
        <v>1711</v>
      </c>
      <c r="L160" s="27"/>
      <c r="M160" s="142"/>
      <c r="T160" s="51"/>
      <c r="AT160" s="15" t="s">
        <v>158</v>
      </c>
      <c r="AU160" s="15" t="s">
        <v>88</v>
      </c>
    </row>
    <row r="161" spans="2:51" s="12" customFormat="1" ht="12">
      <c r="B161" s="147"/>
      <c r="D161" s="140" t="s">
        <v>259</v>
      </c>
      <c r="E161" s="148" t="s">
        <v>1</v>
      </c>
      <c r="F161" s="149" t="s">
        <v>1709</v>
      </c>
      <c r="H161" s="150">
        <v>4.318</v>
      </c>
      <c r="L161" s="147"/>
      <c r="M161" s="151"/>
      <c r="T161" s="152"/>
      <c r="AT161" s="148" t="s">
        <v>259</v>
      </c>
      <c r="AU161" s="148" t="s">
        <v>88</v>
      </c>
      <c r="AV161" s="12" t="s">
        <v>88</v>
      </c>
      <c r="AW161" s="12" t="s">
        <v>35</v>
      </c>
      <c r="AX161" s="12" t="s">
        <v>19</v>
      </c>
      <c r="AY161" s="148" t="s">
        <v>146</v>
      </c>
    </row>
    <row r="162" spans="2:63" s="11" customFormat="1" ht="22.9" customHeight="1">
      <c r="B162" s="116"/>
      <c r="D162" s="117" t="s">
        <v>78</v>
      </c>
      <c r="E162" s="125" t="s">
        <v>490</v>
      </c>
      <c r="F162" s="125" t="s">
        <v>491</v>
      </c>
      <c r="J162" s="126">
        <f>BK162</f>
        <v>0</v>
      </c>
      <c r="L162" s="116"/>
      <c r="M162" s="120"/>
      <c r="P162" s="121">
        <f>SUM(P163:P164)</f>
        <v>0.018758999999999998</v>
      </c>
      <c r="R162" s="121">
        <f>SUM(R163:R164)</f>
        <v>0</v>
      </c>
      <c r="T162" s="122">
        <f>SUM(T163:T164)</f>
        <v>0</v>
      </c>
      <c r="AR162" s="117" t="s">
        <v>19</v>
      </c>
      <c r="AT162" s="123" t="s">
        <v>78</v>
      </c>
      <c r="AU162" s="123" t="s">
        <v>19</v>
      </c>
      <c r="AY162" s="117" t="s">
        <v>146</v>
      </c>
      <c r="BK162" s="124">
        <f>SUM(BK163:BK164)</f>
        <v>0</v>
      </c>
    </row>
    <row r="163" spans="2:65" s="1" customFormat="1" ht="24" customHeight="1">
      <c r="B163" s="127"/>
      <c r="C163" s="128" t="s">
        <v>206</v>
      </c>
      <c r="D163" s="128" t="s">
        <v>149</v>
      </c>
      <c r="E163" s="129" t="s">
        <v>1531</v>
      </c>
      <c r="F163" s="130" t="s">
        <v>1532</v>
      </c>
      <c r="G163" s="131" t="s">
        <v>361</v>
      </c>
      <c r="H163" s="132">
        <v>0.037</v>
      </c>
      <c r="I163" s="133"/>
      <c r="J163" s="133">
        <f>ROUND(I163*H163,2)</f>
        <v>0</v>
      </c>
      <c r="K163" s="130" t="s">
        <v>188</v>
      </c>
      <c r="L163" s="27"/>
      <c r="M163" s="134" t="s">
        <v>1</v>
      </c>
      <c r="N163" s="135" t="s">
        <v>44</v>
      </c>
      <c r="O163" s="136">
        <v>0.507</v>
      </c>
      <c r="P163" s="136">
        <f>O163*H163</f>
        <v>0.018758999999999998</v>
      </c>
      <c r="Q163" s="136">
        <v>0</v>
      </c>
      <c r="R163" s="136">
        <f>Q163*H163</f>
        <v>0</v>
      </c>
      <c r="S163" s="136">
        <v>0</v>
      </c>
      <c r="T163" s="137">
        <f>S163*H163</f>
        <v>0</v>
      </c>
      <c r="AR163" s="138" t="s">
        <v>171</v>
      </c>
      <c r="AT163" s="138" t="s">
        <v>149</v>
      </c>
      <c r="AU163" s="138" t="s">
        <v>88</v>
      </c>
      <c r="AY163" s="15" t="s">
        <v>146</v>
      </c>
      <c r="BE163" s="139">
        <f>IF(N163="základní",J163,0)</f>
        <v>0</v>
      </c>
      <c r="BF163" s="139">
        <f>IF(N163="snížená",J163,0)</f>
        <v>0</v>
      </c>
      <c r="BG163" s="139">
        <f>IF(N163="zákl. přenesená",J163,0)</f>
        <v>0</v>
      </c>
      <c r="BH163" s="139">
        <f>IF(N163="sníž. přenesená",J163,0)</f>
        <v>0</v>
      </c>
      <c r="BI163" s="139">
        <f>IF(N163="nulová",J163,0)</f>
        <v>0</v>
      </c>
      <c r="BJ163" s="15" t="s">
        <v>19</v>
      </c>
      <c r="BK163" s="139">
        <f>ROUND(I163*H163,2)</f>
        <v>0</v>
      </c>
      <c r="BL163" s="15" t="s">
        <v>171</v>
      </c>
      <c r="BM163" s="138" t="s">
        <v>1630</v>
      </c>
    </row>
    <row r="164" spans="2:47" s="1" customFormat="1" ht="29.25">
      <c r="B164" s="27"/>
      <c r="D164" s="140" t="s">
        <v>156</v>
      </c>
      <c r="F164" s="141" t="s">
        <v>1534</v>
      </c>
      <c r="L164" s="27"/>
      <c r="M164" s="142"/>
      <c r="T164" s="51"/>
      <c r="AT164" s="15" t="s">
        <v>156</v>
      </c>
      <c r="AU164" s="15" t="s">
        <v>88</v>
      </c>
    </row>
    <row r="165" spans="2:63" s="11" customFormat="1" ht="25.9" customHeight="1">
      <c r="B165" s="116"/>
      <c r="D165" s="117" t="s">
        <v>78</v>
      </c>
      <c r="E165" s="118" t="s">
        <v>228</v>
      </c>
      <c r="F165" s="118" t="s">
        <v>1631</v>
      </c>
      <c r="J165" s="119">
        <f>BK165</f>
        <v>0</v>
      </c>
      <c r="L165" s="116"/>
      <c r="M165" s="120"/>
      <c r="P165" s="121">
        <f>P166</f>
        <v>8.424</v>
      </c>
      <c r="R165" s="121">
        <f>R166</f>
        <v>0.054150000000000004</v>
      </c>
      <c r="T165" s="122">
        <f>T166</f>
        <v>0</v>
      </c>
      <c r="AR165" s="117" t="s">
        <v>165</v>
      </c>
      <c r="AT165" s="123" t="s">
        <v>78</v>
      </c>
      <c r="AU165" s="123" t="s">
        <v>79</v>
      </c>
      <c r="AY165" s="117" t="s">
        <v>146</v>
      </c>
      <c r="BK165" s="124">
        <f>BK166</f>
        <v>0</v>
      </c>
    </row>
    <row r="166" spans="2:63" s="11" customFormat="1" ht="22.9" customHeight="1">
      <c r="B166" s="116"/>
      <c r="D166" s="117" t="s">
        <v>78</v>
      </c>
      <c r="E166" s="125" t="s">
        <v>1535</v>
      </c>
      <c r="F166" s="125" t="s">
        <v>1536</v>
      </c>
      <c r="J166" s="126">
        <f>BK166</f>
        <v>0</v>
      </c>
      <c r="L166" s="116"/>
      <c r="M166" s="120"/>
      <c r="P166" s="121">
        <f>SUM(P167:P232)</f>
        <v>8.424</v>
      </c>
      <c r="R166" s="121">
        <f>SUM(R167:R232)</f>
        <v>0.054150000000000004</v>
      </c>
      <c r="T166" s="122">
        <f>SUM(T167:T232)</f>
        <v>0</v>
      </c>
      <c r="AR166" s="117" t="s">
        <v>88</v>
      </c>
      <c r="AT166" s="123" t="s">
        <v>78</v>
      </c>
      <c r="AU166" s="123" t="s">
        <v>19</v>
      </c>
      <c r="AY166" s="117" t="s">
        <v>146</v>
      </c>
      <c r="BK166" s="124">
        <f>SUM(BK167:BK232)</f>
        <v>0</v>
      </c>
    </row>
    <row r="167" spans="2:65" s="1" customFormat="1" ht="24" customHeight="1">
      <c r="B167" s="127"/>
      <c r="C167" s="128" t="s">
        <v>24</v>
      </c>
      <c r="D167" s="128" t="s">
        <v>149</v>
      </c>
      <c r="E167" s="129" t="s">
        <v>1712</v>
      </c>
      <c r="F167" s="130" t="s">
        <v>1713</v>
      </c>
      <c r="G167" s="131" t="s">
        <v>287</v>
      </c>
      <c r="H167" s="132">
        <v>50</v>
      </c>
      <c r="I167" s="133"/>
      <c r="J167" s="133">
        <f>ROUND(I167*H167,2)</f>
        <v>0</v>
      </c>
      <c r="K167" s="130" t="s">
        <v>1</v>
      </c>
      <c r="L167" s="27"/>
      <c r="M167" s="134" t="s">
        <v>1</v>
      </c>
      <c r="N167" s="135" t="s">
        <v>44</v>
      </c>
      <c r="O167" s="136">
        <v>0</v>
      </c>
      <c r="P167" s="136">
        <f>O167*H167</f>
        <v>0</v>
      </c>
      <c r="Q167" s="136">
        <v>0</v>
      </c>
      <c r="R167" s="136">
        <f>Q167*H167</f>
        <v>0</v>
      </c>
      <c r="S167" s="136">
        <v>0</v>
      </c>
      <c r="T167" s="137">
        <f>S167*H167</f>
        <v>0</v>
      </c>
      <c r="AR167" s="138" t="s">
        <v>343</v>
      </c>
      <c r="AT167" s="138" t="s">
        <v>149</v>
      </c>
      <c r="AU167" s="138" t="s">
        <v>88</v>
      </c>
      <c r="AY167" s="15" t="s">
        <v>146</v>
      </c>
      <c r="BE167" s="139">
        <f>IF(N167="základní",J167,0)</f>
        <v>0</v>
      </c>
      <c r="BF167" s="139">
        <f>IF(N167="snížená",J167,0)</f>
        <v>0</v>
      </c>
      <c r="BG167" s="139">
        <f>IF(N167="zákl. přenesená",J167,0)</f>
        <v>0</v>
      </c>
      <c r="BH167" s="139">
        <f>IF(N167="sníž. přenesená",J167,0)</f>
        <v>0</v>
      </c>
      <c r="BI167" s="139">
        <f>IF(N167="nulová",J167,0)</f>
        <v>0</v>
      </c>
      <c r="BJ167" s="15" t="s">
        <v>19</v>
      </c>
      <c r="BK167" s="139">
        <f>ROUND(I167*H167,2)</f>
        <v>0</v>
      </c>
      <c r="BL167" s="15" t="s">
        <v>343</v>
      </c>
      <c r="BM167" s="138" t="s">
        <v>1714</v>
      </c>
    </row>
    <row r="168" spans="2:47" s="1" customFormat="1" ht="48.75">
      <c r="B168" s="27"/>
      <c r="D168" s="140" t="s">
        <v>156</v>
      </c>
      <c r="F168" s="141" t="s">
        <v>1715</v>
      </c>
      <c r="L168" s="27"/>
      <c r="M168" s="142"/>
      <c r="T168" s="51"/>
      <c r="AT168" s="15" t="s">
        <v>156</v>
      </c>
      <c r="AU168" s="15" t="s">
        <v>88</v>
      </c>
    </row>
    <row r="169" spans="2:65" s="1" customFormat="1" ht="24" customHeight="1">
      <c r="B169" s="127"/>
      <c r="C169" s="128" t="s">
        <v>298</v>
      </c>
      <c r="D169" s="128" t="s">
        <v>149</v>
      </c>
      <c r="E169" s="129" t="s">
        <v>1607</v>
      </c>
      <c r="F169" s="130" t="s">
        <v>1608</v>
      </c>
      <c r="G169" s="131" t="s">
        <v>287</v>
      </c>
      <c r="H169" s="132">
        <v>75</v>
      </c>
      <c r="I169" s="133"/>
      <c r="J169" s="133">
        <f>ROUND(I169*H169,2)</f>
        <v>0</v>
      </c>
      <c r="K169" s="130" t="s">
        <v>1</v>
      </c>
      <c r="L169" s="27"/>
      <c r="M169" s="134" t="s">
        <v>1</v>
      </c>
      <c r="N169" s="135" t="s">
        <v>44</v>
      </c>
      <c r="O169" s="136">
        <v>0.04</v>
      </c>
      <c r="P169" s="136">
        <f>O169*H169</f>
        <v>3</v>
      </c>
      <c r="Q169" s="136">
        <v>0.00045</v>
      </c>
      <c r="R169" s="136">
        <f>Q169*H169</f>
        <v>0.03375</v>
      </c>
      <c r="S169" s="136">
        <v>0</v>
      </c>
      <c r="T169" s="137">
        <f>S169*H169</f>
        <v>0</v>
      </c>
      <c r="AR169" s="138" t="s">
        <v>171</v>
      </c>
      <c r="AT169" s="138" t="s">
        <v>149</v>
      </c>
      <c r="AU169" s="138" t="s">
        <v>88</v>
      </c>
      <c r="AY169" s="15" t="s">
        <v>146</v>
      </c>
      <c r="BE169" s="139">
        <f>IF(N169="základní",J169,0)</f>
        <v>0</v>
      </c>
      <c r="BF169" s="139">
        <f>IF(N169="snížená",J169,0)</f>
        <v>0</v>
      </c>
      <c r="BG169" s="139">
        <f>IF(N169="zákl. přenesená",J169,0)</f>
        <v>0</v>
      </c>
      <c r="BH169" s="139">
        <f>IF(N169="sníž. přenesená",J169,0)</f>
        <v>0</v>
      </c>
      <c r="BI169" s="139">
        <f>IF(N169="nulová",J169,0)</f>
        <v>0</v>
      </c>
      <c r="BJ169" s="15" t="s">
        <v>19</v>
      </c>
      <c r="BK169" s="139">
        <f>ROUND(I169*H169,2)</f>
        <v>0</v>
      </c>
      <c r="BL169" s="15" t="s">
        <v>171</v>
      </c>
      <c r="BM169" s="138" t="s">
        <v>1609</v>
      </c>
    </row>
    <row r="170" spans="2:47" s="1" customFormat="1" ht="12">
      <c r="B170" s="27"/>
      <c r="D170" s="140" t="s">
        <v>156</v>
      </c>
      <c r="F170" s="141" t="s">
        <v>1610</v>
      </c>
      <c r="L170" s="27"/>
      <c r="M170" s="142"/>
      <c r="T170" s="51"/>
      <c r="AT170" s="15" t="s">
        <v>156</v>
      </c>
      <c r="AU170" s="15" t="s">
        <v>88</v>
      </c>
    </row>
    <row r="171" spans="2:47" s="1" customFormat="1" ht="29.25">
      <c r="B171" s="27"/>
      <c r="D171" s="140" t="s">
        <v>158</v>
      </c>
      <c r="F171" s="143" t="s">
        <v>1716</v>
      </c>
      <c r="L171" s="27"/>
      <c r="M171" s="142"/>
      <c r="T171" s="51"/>
      <c r="AT171" s="15" t="s">
        <v>158</v>
      </c>
      <c r="AU171" s="15" t="s">
        <v>88</v>
      </c>
    </row>
    <row r="172" spans="2:51" s="12" customFormat="1" ht="12">
      <c r="B172" s="147"/>
      <c r="D172" s="140" t="s">
        <v>259</v>
      </c>
      <c r="E172" s="148" t="s">
        <v>1</v>
      </c>
      <c r="F172" s="149" t="s">
        <v>1717</v>
      </c>
      <c r="H172" s="150">
        <v>75</v>
      </c>
      <c r="L172" s="147"/>
      <c r="M172" s="151"/>
      <c r="T172" s="152"/>
      <c r="AT172" s="148" t="s">
        <v>259</v>
      </c>
      <c r="AU172" s="148" t="s">
        <v>88</v>
      </c>
      <c r="AV172" s="12" t="s">
        <v>88</v>
      </c>
      <c r="AW172" s="12" t="s">
        <v>35</v>
      </c>
      <c r="AX172" s="12" t="s">
        <v>19</v>
      </c>
      <c r="AY172" s="148" t="s">
        <v>146</v>
      </c>
    </row>
    <row r="173" spans="2:65" s="1" customFormat="1" ht="24" customHeight="1">
      <c r="B173" s="127"/>
      <c r="C173" s="128" t="s">
        <v>313</v>
      </c>
      <c r="D173" s="128" t="s">
        <v>149</v>
      </c>
      <c r="E173" s="129" t="s">
        <v>1613</v>
      </c>
      <c r="F173" s="130" t="s">
        <v>1614</v>
      </c>
      <c r="G173" s="131" t="s">
        <v>287</v>
      </c>
      <c r="H173" s="132">
        <v>15</v>
      </c>
      <c r="I173" s="133"/>
      <c r="J173" s="133">
        <f>ROUND(I173*H173,2)</f>
        <v>0</v>
      </c>
      <c r="K173" s="130" t="s">
        <v>1</v>
      </c>
      <c r="L173" s="27"/>
      <c r="M173" s="134" t="s">
        <v>1</v>
      </c>
      <c r="N173" s="135" t="s">
        <v>44</v>
      </c>
      <c r="O173" s="136">
        <v>0</v>
      </c>
      <c r="P173" s="136">
        <f>O173*H173</f>
        <v>0</v>
      </c>
      <c r="Q173" s="136">
        <v>0</v>
      </c>
      <c r="R173" s="136">
        <f>Q173*H173</f>
        <v>0</v>
      </c>
      <c r="S173" s="136">
        <v>0</v>
      </c>
      <c r="T173" s="137">
        <f>S173*H173</f>
        <v>0</v>
      </c>
      <c r="AR173" s="138" t="s">
        <v>343</v>
      </c>
      <c r="AT173" s="138" t="s">
        <v>149</v>
      </c>
      <c r="AU173" s="138" t="s">
        <v>88</v>
      </c>
      <c r="AY173" s="15" t="s">
        <v>146</v>
      </c>
      <c r="BE173" s="139">
        <f>IF(N173="základní",J173,0)</f>
        <v>0</v>
      </c>
      <c r="BF173" s="139">
        <f>IF(N173="snížená",J173,0)</f>
        <v>0</v>
      </c>
      <c r="BG173" s="139">
        <f>IF(N173="zákl. přenesená",J173,0)</f>
        <v>0</v>
      </c>
      <c r="BH173" s="139">
        <f>IF(N173="sníž. přenesená",J173,0)</f>
        <v>0</v>
      </c>
      <c r="BI173" s="139">
        <f>IF(N173="nulová",J173,0)</f>
        <v>0</v>
      </c>
      <c r="BJ173" s="15" t="s">
        <v>19</v>
      </c>
      <c r="BK173" s="139">
        <f>ROUND(I173*H173,2)</f>
        <v>0</v>
      </c>
      <c r="BL173" s="15" t="s">
        <v>343</v>
      </c>
      <c r="BM173" s="138" t="s">
        <v>1718</v>
      </c>
    </row>
    <row r="174" spans="2:47" s="1" customFormat="1" ht="29.25">
      <c r="B174" s="27"/>
      <c r="D174" s="140" t="s">
        <v>156</v>
      </c>
      <c r="F174" s="141" t="s">
        <v>1719</v>
      </c>
      <c r="L174" s="27"/>
      <c r="M174" s="142"/>
      <c r="T174" s="51"/>
      <c r="AT174" s="15" t="s">
        <v>156</v>
      </c>
      <c r="AU174" s="15" t="s">
        <v>88</v>
      </c>
    </row>
    <row r="175" spans="2:51" s="12" customFormat="1" ht="12">
      <c r="B175" s="147"/>
      <c r="D175" s="140" t="s">
        <v>259</v>
      </c>
      <c r="E175" s="148" t="s">
        <v>1</v>
      </c>
      <c r="F175" s="149" t="s">
        <v>1720</v>
      </c>
      <c r="H175" s="150">
        <v>15</v>
      </c>
      <c r="L175" s="147"/>
      <c r="M175" s="151"/>
      <c r="T175" s="152"/>
      <c r="AT175" s="148" t="s">
        <v>259</v>
      </c>
      <c r="AU175" s="148" t="s">
        <v>88</v>
      </c>
      <c r="AV175" s="12" t="s">
        <v>88</v>
      </c>
      <c r="AW175" s="12" t="s">
        <v>35</v>
      </c>
      <c r="AX175" s="12" t="s">
        <v>19</v>
      </c>
      <c r="AY175" s="148" t="s">
        <v>146</v>
      </c>
    </row>
    <row r="176" spans="2:65" s="1" customFormat="1" ht="24" customHeight="1">
      <c r="B176" s="127"/>
      <c r="C176" s="128" t="s">
        <v>323</v>
      </c>
      <c r="D176" s="128" t="s">
        <v>149</v>
      </c>
      <c r="E176" s="129" t="s">
        <v>1721</v>
      </c>
      <c r="F176" s="130" t="s">
        <v>1722</v>
      </c>
      <c r="G176" s="131" t="s">
        <v>287</v>
      </c>
      <c r="H176" s="132">
        <v>4</v>
      </c>
      <c r="I176" s="133"/>
      <c r="J176" s="133">
        <f>ROUND(I176*H176,2)</f>
        <v>0</v>
      </c>
      <c r="K176" s="130" t="s">
        <v>1</v>
      </c>
      <c r="L176" s="27"/>
      <c r="M176" s="134" t="s">
        <v>1</v>
      </c>
      <c r="N176" s="135" t="s">
        <v>44</v>
      </c>
      <c r="O176" s="136">
        <v>0</v>
      </c>
      <c r="P176" s="136">
        <f>O176*H176</f>
        <v>0</v>
      </c>
      <c r="Q176" s="136">
        <v>0</v>
      </c>
      <c r="R176" s="136">
        <f>Q176*H176</f>
        <v>0</v>
      </c>
      <c r="S176" s="136">
        <v>0</v>
      </c>
      <c r="T176" s="137">
        <f>S176*H176</f>
        <v>0</v>
      </c>
      <c r="AR176" s="138" t="s">
        <v>171</v>
      </c>
      <c r="AT176" s="138" t="s">
        <v>149</v>
      </c>
      <c r="AU176" s="138" t="s">
        <v>88</v>
      </c>
      <c r="AY176" s="15" t="s">
        <v>146</v>
      </c>
      <c r="BE176" s="139">
        <f>IF(N176="základní",J176,0)</f>
        <v>0</v>
      </c>
      <c r="BF176" s="139">
        <f>IF(N176="snížená",J176,0)</f>
        <v>0</v>
      </c>
      <c r="BG176" s="139">
        <f>IF(N176="zákl. přenesená",J176,0)</f>
        <v>0</v>
      </c>
      <c r="BH176" s="139">
        <f>IF(N176="sníž. přenesená",J176,0)</f>
        <v>0</v>
      </c>
      <c r="BI176" s="139">
        <f>IF(N176="nulová",J176,0)</f>
        <v>0</v>
      </c>
      <c r="BJ176" s="15" t="s">
        <v>19</v>
      </c>
      <c r="BK176" s="139">
        <f>ROUND(I176*H176,2)</f>
        <v>0</v>
      </c>
      <c r="BL176" s="15" t="s">
        <v>171</v>
      </c>
      <c r="BM176" s="138" t="s">
        <v>1723</v>
      </c>
    </row>
    <row r="177" spans="2:47" s="1" customFormat="1" ht="29.25">
      <c r="B177" s="27"/>
      <c r="D177" s="140" t="s">
        <v>156</v>
      </c>
      <c r="F177" s="141" t="s">
        <v>1724</v>
      </c>
      <c r="L177" s="27"/>
      <c r="M177" s="142"/>
      <c r="T177" s="51"/>
      <c r="AT177" s="15" t="s">
        <v>156</v>
      </c>
      <c r="AU177" s="15" t="s">
        <v>88</v>
      </c>
    </row>
    <row r="178" spans="2:65" s="1" customFormat="1" ht="16.5" customHeight="1">
      <c r="B178" s="127"/>
      <c r="C178" s="162" t="s">
        <v>329</v>
      </c>
      <c r="D178" s="162" t="s">
        <v>643</v>
      </c>
      <c r="E178" s="163" t="s">
        <v>1637</v>
      </c>
      <c r="F178" s="164" t="s">
        <v>1638</v>
      </c>
      <c r="G178" s="165" t="s">
        <v>287</v>
      </c>
      <c r="H178" s="166">
        <v>30</v>
      </c>
      <c r="I178" s="167"/>
      <c r="J178" s="167">
        <f>ROUND(I178*H178,2)</f>
        <v>0</v>
      </c>
      <c r="K178" s="164" t="s">
        <v>1</v>
      </c>
      <c r="L178" s="168"/>
      <c r="M178" s="169" t="s">
        <v>1</v>
      </c>
      <c r="N178" s="170" t="s">
        <v>44</v>
      </c>
      <c r="O178" s="136">
        <v>0</v>
      </c>
      <c r="P178" s="136">
        <f>O178*H178</f>
        <v>0</v>
      </c>
      <c r="Q178" s="136">
        <v>0.00017</v>
      </c>
      <c r="R178" s="136">
        <f>Q178*H178</f>
        <v>0.0051</v>
      </c>
      <c r="S178" s="136">
        <v>0</v>
      </c>
      <c r="T178" s="137">
        <f>S178*H178</f>
        <v>0</v>
      </c>
      <c r="AR178" s="138" t="s">
        <v>469</v>
      </c>
      <c r="AT178" s="138" t="s">
        <v>643</v>
      </c>
      <c r="AU178" s="138" t="s">
        <v>88</v>
      </c>
      <c r="AY178" s="15" t="s">
        <v>146</v>
      </c>
      <c r="BE178" s="139">
        <f>IF(N178="základní",J178,0)</f>
        <v>0</v>
      </c>
      <c r="BF178" s="139">
        <f>IF(N178="snížená",J178,0)</f>
        <v>0</v>
      </c>
      <c r="BG178" s="139">
        <f>IF(N178="zákl. přenesená",J178,0)</f>
        <v>0</v>
      </c>
      <c r="BH178" s="139">
        <f>IF(N178="sníž. přenesená",J178,0)</f>
        <v>0</v>
      </c>
      <c r="BI178" s="139">
        <f>IF(N178="nulová",J178,0)</f>
        <v>0</v>
      </c>
      <c r="BJ178" s="15" t="s">
        <v>19</v>
      </c>
      <c r="BK178" s="139">
        <f>ROUND(I178*H178,2)</f>
        <v>0</v>
      </c>
      <c r="BL178" s="15" t="s">
        <v>343</v>
      </c>
      <c r="BM178" s="138" t="s">
        <v>1639</v>
      </c>
    </row>
    <row r="179" spans="2:47" s="1" customFormat="1" ht="39">
      <c r="B179" s="27"/>
      <c r="D179" s="140" t="s">
        <v>156</v>
      </c>
      <c r="F179" s="141" t="s">
        <v>1640</v>
      </c>
      <c r="L179" s="27"/>
      <c r="M179" s="142"/>
      <c r="T179" s="51"/>
      <c r="AT179" s="15" t="s">
        <v>156</v>
      </c>
      <c r="AU179" s="15" t="s">
        <v>88</v>
      </c>
    </row>
    <row r="180" spans="2:65" s="1" customFormat="1" ht="16.5" customHeight="1">
      <c r="B180" s="127"/>
      <c r="C180" s="162" t="s">
        <v>8</v>
      </c>
      <c r="D180" s="162" t="s">
        <v>643</v>
      </c>
      <c r="E180" s="163" t="s">
        <v>1725</v>
      </c>
      <c r="F180" s="164" t="s">
        <v>1726</v>
      </c>
      <c r="G180" s="165" t="s">
        <v>287</v>
      </c>
      <c r="H180" s="166">
        <v>85</v>
      </c>
      <c r="I180" s="167"/>
      <c r="J180" s="167">
        <f>ROUND(I180*H180,2)</f>
        <v>0</v>
      </c>
      <c r="K180" s="164" t="s">
        <v>1</v>
      </c>
      <c r="L180" s="168"/>
      <c r="M180" s="169" t="s">
        <v>1</v>
      </c>
      <c r="N180" s="170" t="s">
        <v>44</v>
      </c>
      <c r="O180" s="136">
        <v>0</v>
      </c>
      <c r="P180" s="136">
        <f>O180*H180</f>
        <v>0</v>
      </c>
      <c r="Q180" s="136">
        <v>0.00017</v>
      </c>
      <c r="R180" s="136">
        <f>Q180*H180</f>
        <v>0.014450000000000001</v>
      </c>
      <c r="S180" s="136">
        <v>0</v>
      </c>
      <c r="T180" s="137">
        <f>S180*H180</f>
        <v>0</v>
      </c>
      <c r="AR180" s="138" t="s">
        <v>469</v>
      </c>
      <c r="AT180" s="138" t="s">
        <v>643</v>
      </c>
      <c r="AU180" s="138" t="s">
        <v>88</v>
      </c>
      <c r="AY180" s="15" t="s">
        <v>146</v>
      </c>
      <c r="BE180" s="139">
        <f>IF(N180="základní",J180,0)</f>
        <v>0</v>
      </c>
      <c r="BF180" s="139">
        <f>IF(N180="snížená",J180,0)</f>
        <v>0</v>
      </c>
      <c r="BG180" s="139">
        <f>IF(N180="zákl. přenesená",J180,0)</f>
        <v>0</v>
      </c>
      <c r="BH180" s="139">
        <f>IF(N180="sníž. přenesená",J180,0)</f>
        <v>0</v>
      </c>
      <c r="BI180" s="139">
        <f>IF(N180="nulová",J180,0)</f>
        <v>0</v>
      </c>
      <c r="BJ180" s="15" t="s">
        <v>19</v>
      </c>
      <c r="BK180" s="139">
        <f>ROUND(I180*H180,2)</f>
        <v>0</v>
      </c>
      <c r="BL180" s="15" t="s">
        <v>343</v>
      </c>
      <c r="BM180" s="138" t="s">
        <v>1727</v>
      </c>
    </row>
    <row r="181" spans="2:47" s="1" customFormat="1" ht="39">
      <c r="B181" s="27"/>
      <c r="D181" s="140" t="s">
        <v>156</v>
      </c>
      <c r="F181" s="141" t="s">
        <v>1640</v>
      </c>
      <c r="L181" s="27"/>
      <c r="M181" s="142"/>
      <c r="T181" s="51"/>
      <c r="AT181" s="15" t="s">
        <v>156</v>
      </c>
      <c r="AU181" s="15" t="s">
        <v>88</v>
      </c>
    </row>
    <row r="182" spans="2:65" s="1" customFormat="1" ht="16.5" customHeight="1">
      <c r="B182" s="127"/>
      <c r="C182" s="162" t="s">
        <v>343</v>
      </c>
      <c r="D182" s="162" t="s">
        <v>643</v>
      </c>
      <c r="E182" s="163" t="s">
        <v>1641</v>
      </c>
      <c r="F182" s="164" t="s">
        <v>1642</v>
      </c>
      <c r="G182" s="165" t="s">
        <v>287</v>
      </c>
      <c r="H182" s="166">
        <v>5</v>
      </c>
      <c r="I182" s="167"/>
      <c r="J182" s="167">
        <f>ROUND(I182*H182,2)</f>
        <v>0</v>
      </c>
      <c r="K182" s="164" t="s">
        <v>1</v>
      </c>
      <c r="L182" s="168"/>
      <c r="M182" s="169" t="s">
        <v>1</v>
      </c>
      <c r="N182" s="170" t="s">
        <v>44</v>
      </c>
      <c r="O182" s="136">
        <v>0</v>
      </c>
      <c r="P182" s="136">
        <f>O182*H182</f>
        <v>0</v>
      </c>
      <c r="Q182" s="136">
        <v>0.00017</v>
      </c>
      <c r="R182" s="136">
        <f>Q182*H182</f>
        <v>0.0008500000000000001</v>
      </c>
      <c r="S182" s="136">
        <v>0</v>
      </c>
      <c r="T182" s="137">
        <f>S182*H182</f>
        <v>0</v>
      </c>
      <c r="AR182" s="138" t="s">
        <v>469</v>
      </c>
      <c r="AT182" s="138" t="s">
        <v>643</v>
      </c>
      <c r="AU182" s="138" t="s">
        <v>88</v>
      </c>
      <c r="AY182" s="15" t="s">
        <v>146</v>
      </c>
      <c r="BE182" s="139">
        <f>IF(N182="základní",J182,0)</f>
        <v>0</v>
      </c>
      <c r="BF182" s="139">
        <f>IF(N182="snížená",J182,0)</f>
        <v>0</v>
      </c>
      <c r="BG182" s="139">
        <f>IF(N182="zákl. přenesená",J182,0)</f>
        <v>0</v>
      </c>
      <c r="BH182" s="139">
        <f>IF(N182="sníž. přenesená",J182,0)</f>
        <v>0</v>
      </c>
      <c r="BI182" s="139">
        <f>IF(N182="nulová",J182,0)</f>
        <v>0</v>
      </c>
      <c r="BJ182" s="15" t="s">
        <v>19</v>
      </c>
      <c r="BK182" s="139">
        <f>ROUND(I182*H182,2)</f>
        <v>0</v>
      </c>
      <c r="BL182" s="15" t="s">
        <v>343</v>
      </c>
      <c r="BM182" s="138" t="s">
        <v>1728</v>
      </c>
    </row>
    <row r="183" spans="2:47" s="1" customFormat="1" ht="39">
      <c r="B183" s="27"/>
      <c r="D183" s="140" t="s">
        <v>156</v>
      </c>
      <c r="F183" s="141" t="s">
        <v>1640</v>
      </c>
      <c r="L183" s="27"/>
      <c r="M183" s="142"/>
      <c r="T183" s="51"/>
      <c r="AT183" s="15" t="s">
        <v>156</v>
      </c>
      <c r="AU183" s="15" t="s">
        <v>88</v>
      </c>
    </row>
    <row r="184" spans="2:47" s="1" customFormat="1" ht="19.5">
      <c r="B184" s="27"/>
      <c r="D184" s="140" t="s">
        <v>158</v>
      </c>
      <c r="F184" s="143" t="s">
        <v>1729</v>
      </c>
      <c r="L184" s="27"/>
      <c r="M184" s="142"/>
      <c r="T184" s="51"/>
      <c r="AT184" s="15" t="s">
        <v>158</v>
      </c>
      <c r="AU184" s="15" t="s">
        <v>88</v>
      </c>
    </row>
    <row r="185" spans="2:65" s="1" customFormat="1" ht="24" customHeight="1">
      <c r="B185" s="127"/>
      <c r="C185" s="128" t="s">
        <v>358</v>
      </c>
      <c r="D185" s="128" t="s">
        <v>149</v>
      </c>
      <c r="E185" s="129" t="s">
        <v>1730</v>
      </c>
      <c r="F185" s="130" t="s">
        <v>1731</v>
      </c>
      <c r="G185" s="131" t="s">
        <v>287</v>
      </c>
      <c r="H185" s="132">
        <v>50</v>
      </c>
      <c r="I185" s="133"/>
      <c r="J185" s="133">
        <f>ROUND(I185*H185,2)</f>
        <v>0</v>
      </c>
      <c r="K185" s="130" t="s">
        <v>1</v>
      </c>
      <c r="L185" s="27"/>
      <c r="M185" s="134" t="s">
        <v>1</v>
      </c>
      <c r="N185" s="135" t="s">
        <v>44</v>
      </c>
      <c r="O185" s="136">
        <v>0</v>
      </c>
      <c r="P185" s="136">
        <f>O185*H185</f>
        <v>0</v>
      </c>
      <c r="Q185" s="136">
        <v>0</v>
      </c>
      <c r="R185" s="136">
        <f>Q185*H185</f>
        <v>0</v>
      </c>
      <c r="S185" s="136">
        <v>0</v>
      </c>
      <c r="T185" s="137">
        <f>S185*H185</f>
        <v>0</v>
      </c>
      <c r="AR185" s="138" t="s">
        <v>343</v>
      </c>
      <c r="AT185" s="138" t="s">
        <v>149</v>
      </c>
      <c r="AU185" s="138" t="s">
        <v>88</v>
      </c>
      <c r="AY185" s="15" t="s">
        <v>146</v>
      </c>
      <c r="BE185" s="139">
        <f>IF(N185="základní",J185,0)</f>
        <v>0</v>
      </c>
      <c r="BF185" s="139">
        <f>IF(N185="snížená",J185,0)</f>
        <v>0</v>
      </c>
      <c r="BG185" s="139">
        <f>IF(N185="zákl. přenesená",J185,0)</f>
        <v>0</v>
      </c>
      <c r="BH185" s="139">
        <f>IF(N185="sníž. přenesená",J185,0)</f>
        <v>0</v>
      </c>
      <c r="BI185" s="139">
        <f>IF(N185="nulová",J185,0)</f>
        <v>0</v>
      </c>
      <c r="BJ185" s="15" t="s">
        <v>19</v>
      </c>
      <c r="BK185" s="139">
        <f>ROUND(I185*H185,2)</f>
        <v>0</v>
      </c>
      <c r="BL185" s="15" t="s">
        <v>343</v>
      </c>
      <c r="BM185" s="138" t="s">
        <v>1732</v>
      </c>
    </row>
    <row r="186" spans="2:47" s="1" customFormat="1" ht="58.5">
      <c r="B186" s="27"/>
      <c r="D186" s="140" t="s">
        <v>156</v>
      </c>
      <c r="F186" s="141" t="s">
        <v>1733</v>
      </c>
      <c r="L186" s="27"/>
      <c r="M186" s="142"/>
      <c r="T186" s="51"/>
      <c r="AT186" s="15" t="s">
        <v>156</v>
      </c>
      <c r="AU186" s="15" t="s">
        <v>88</v>
      </c>
    </row>
    <row r="187" spans="2:65" s="1" customFormat="1" ht="24" customHeight="1">
      <c r="B187" s="127"/>
      <c r="C187" s="128" t="s">
        <v>366</v>
      </c>
      <c r="D187" s="128" t="s">
        <v>149</v>
      </c>
      <c r="E187" s="129" t="s">
        <v>1734</v>
      </c>
      <c r="F187" s="130" t="s">
        <v>1735</v>
      </c>
      <c r="G187" s="131" t="s">
        <v>235</v>
      </c>
      <c r="H187" s="132">
        <v>4</v>
      </c>
      <c r="I187" s="133"/>
      <c r="J187" s="133">
        <f>ROUND(I187*H187,2)</f>
        <v>0</v>
      </c>
      <c r="K187" s="130" t="s">
        <v>1</v>
      </c>
      <c r="L187" s="27"/>
      <c r="M187" s="134" t="s">
        <v>1</v>
      </c>
      <c r="N187" s="135" t="s">
        <v>44</v>
      </c>
      <c r="O187" s="136">
        <v>0</v>
      </c>
      <c r="P187" s="136">
        <f>O187*H187</f>
        <v>0</v>
      </c>
      <c r="Q187" s="136">
        <v>0</v>
      </c>
      <c r="R187" s="136">
        <f>Q187*H187</f>
        <v>0</v>
      </c>
      <c r="S187" s="136">
        <v>0</v>
      </c>
      <c r="T187" s="137">
        <f>S187*H187</f>
        <v>0</v>
      </c>
      <c r="AR187" s="138" t="s">
        <v>343</v>
      </c>
      <c r="AT187" s="138" t="s">
        <v>149</v>
      </c>
      <c r="AU187" s="138" t="s">
        <v>88</v>
      </c>
      <c r="AY187" s="15" t="s">
        <v>146</v>
      </c>
      <c r="BE187" s="139">
        <f>IF(N187="základní",J187,0)</f>
        <v>0</v>
      </c>
      <c r="BF187" s="139">
        <f>IF(N187="snížená",J187,0)</f>
        <v>0</v>
      </c>
      <c r="BG187" s="139">
        <f>IF(N187="zákl. přenesená",J187,0)</f>
        <v>0</v>
      </c>
      <c r="BH187" s="139">
        <f>IF(N187="sníž. přenesená",J187,0)</f>
        <v>0</v>
      </c>
      <c r="BI187" s="139">
        <f>IF(N187="nulová",J187,0)</f>
        <v>0</v>
      </c>
      <c r="BJ187" s="15" t="s">
        <v>19</v>
      </c>
      <c r="BK187" s="139">
        <f>ROUND(I187*H187,2)</f>
        <v>0</v>
      </c>
      <c r="BL187" s="15" t="s">
        <v>343</v>
      </c>
      <c r="BM187" s="138" t="s">
        <v>1736</v>
      </c>
    </row>
    <row r="188" spans="2:47" s="1" customFormat="1" ht="48.75">
      <c r="B188" s="27"/>
      <c r="D188" s="140" t="s">
        <v>156</v>
      </c>
      <c r="F188" s="141" t="s">
        <v>1737</v>
      </c>
      <c r="L188" s="27"/>
      <c r="M188" s="142"/>
      <c r="T188" s="51"/>
      <c r="AT188" s="15" t="s">
        <v>156</v>
      </c>
      <c r="AU188" s="15" t="s">
        <v>88</v>
      </c>
    </row>
    <row r="189" spans="2:65" s="1" customFormat="1" ht="16.5" customHeight="1">
      <c r="B189" s="127"/>
      <c r="C189" s="128" t="s">
        <v>373</v>
      </c>
      <c r="D189" s="128" t="s">
        <v>149</v>
      </c>
      <c r="E189" s="129" t="s">
        <v>1644</v>
      </c>
      <c r="F189" s="130" t="s">
        <v>1645</v>
      </c>
      <c r="G189" s="131" t="s">
        <v>235</v>
      </c>
      <c r="H189" s="132">
        <v>4</v>
      </c>
      <c r="I189" s="133"/>
      <c r="J189" s="133">
        <f>ROUND(I189*H189,2)</f>
        <v>0</v>
      </c>
      <c r="K189" s="130" t="s">
        <v>1</v>
      </c>
      <c r="L189" s="27"/>
      <c r="M189" s="134" t="s">
        <v>1</v>
      </c>
      <c r="N189" s="135" t="s">
        <v>44</v>
      </c>
      <c r="O189" s="136">
        <v>0</v>
      </c>
      <c r="P189" s="136">
        <f>O189*H189</f>
        <v>0</v>
      </c>
      <c r="Q189" s="136">
        <v>0</v>
      </c>
      <c r="R189" s="136">
        <f>Q189*H189</f>
        <v>0</v>
      </c>
      <c r="S189" s="136">
        <v>0</v>
      </c>
      <c r="T189" s="137">
        <f>S189*H189</f>
        <v>0</v>
      </c>
      <c r="AR189" s="138" t="s">
        <v>343</v>
      </c>
      <c r="AT189" s="138" t="s">
        <v>149</v>
      </c>
      <c r="AU189" s="138" t="s">
        <v>88</v>
      </c>
      <c r="AY189" s="15" t="s">
        <v>146</v>
      </c>
      <c r="BE189" s="139">
        <f>IF(N189="základní",J189,0)</f>
        <v>0</v>
      </c>
      <c r="BF189" s="139">
        <f>IF(N189="snížená",J189,0)</f>
        <v>0</v>
      </c>
      <c r="BG189" s="139">
        <f>IF(N189="zákl. přenesená",J189,0)</f>
        <v>0</v>
      </c>
      <c r="BH189" s="139">
        <f>IF(N189="sníž. přenesená",J189,0)</f>
        <v>0</v>
      </c>
      <c r="BI189" s="139">
        <f>IF(N189="nulová",J189,0)</f>
        <v>0</v>
      </c>
      <c r="BJ189" s="15" t="s">
        <v>19</v>
      </c>
      <c r="BK189" s="139">
        <f>ROUND(I189*H189,2)</f>
        <v>0</v>
      </c>
      <c r="BL189" s="15" t="s">
        <v>343</v>
      </c>
      <c r="BM189" s="138" t="s">
        <v>1646</v>
      </c>
    </row>
    <row r="190" spans="2:47" s="1" customFormat="1" ht="29.25">
      <c r="B190" s="27"/>
      <c r="D190" s="140" t="s">
        <v>156</v>
      </c>
      <c r="F190" s="141" t="s">
        <v>1647</v>
      </c>
      <c r="L190" s="27"/>
      <c r="M190" s="142"/>
      <c r="T190" s="51"/>
      <c r="AT190" s="15" t="s">
        <v>156</v>
      </c>
      <c r="AU190" s="15" t="s">
        <v>88</v>
      </c>
    </row>
    <row r="191" spans="2:65" s="1" customFormat="1" ht="16.5" customHeight="1">
      <c r="B191" s="127"/>
      <c r="C191" s="128" t="s">
        <v>380</v>
      </c>
      <c r="D191" s="128" t="s">
        <v>149</v>
      </c>
      <c r="E191" s="129" t="s">
        <v>1648</v>
      </c>
      <c r="F191" s="130" t="s">
        <v>1649</v>
      </c>
      <c r="G191" s="131" t="s">
        <v>235</v>
      </c>
      <c r="H191" s="132">
        <v>4</v>
      </c>
      <c r="I191" s="133"/>
      <c r="J191" s="133">
        <f>ROUND(I191*H191,2)</f>
        <v>0</v>
      </c>
      <c r="K191" s="130" t="s">
        <v>1</v>
      </c>
      <c r="L191" s="27"/>
      <c r="M191" s="134" t="s">
        <v>1</v>
      </c>
      <c r="N191" s="135" t="s">
        <v>44</v>
      </c>
      <c r="O191" s="136">
        <v>0</v>
      </c>
      <c r="P191" s="136">
        <f>O191*H191</f>
        <v>0</v>
      </c>
      <c r="Q191" s="136">
        <v>0</v>
      </c>
      <c r="R191" s="136">
        <f>Q191*H191</f>
        <v>0</v>
      </c>
      <c r="S191" s="136">
        <v>0</v>
      </c>
      <c r="T191" s="137">
        <f>S191*H191</f>
        <v>0</v>
      </c>
      <c r="AR191" s="138" t="s">
        <v>343</v>
      </c>
      <c r="AT191" s="138" t="s">
        <v>149</v>
      </c>
      <c r="AU191" s="138" t="s">
        <v>88</v>
      </c>
      <c r="AY191" s="15" t="s">
        <v>146</v>
      </c>
      <c r="BE191" s="139">
        <f>IF(N191="základní",J191,0)</f>
        <v>0</v>
      </c>
      <c r="BF191" s="139">
        <f>IF(N191="snížená",J191,0)</f>
        <v>0</v>
      </c>
      <c r="BG191" s="139">
        <f>IF(N191="zákl. přenesená",J191,0)</f>
        <v>0</v>
      </c>
      <c r="BH191" s="139">
        <f>IF(N191="sníž. přenesená",J191,0)</f>
        <v>0</v>
      </c>
      <c r="BI191" s="139">
        <f>IF(N191="nulová",J191,0)</f>
        <v>0</v>
      </c>
      <c r="BJ191" s="15" t="s">
        <v>19</v>
      </c>
      <c r="BK191" s="139">
        <f>ROUND(I191*H191,2)</f>
        <v>0</v>
      </c>
      <c r="BL191" s="15" t="s">
        <v>343</v>
      </c>
      <c r="BM191" s="138" t="s">
        <v>1650</v>
      </c>
    </row>
    <row r="192" spans="2:47" s="1" customFormat="1" ht="39">
      <c r="B192" s="27"/>
      <c r="D192" s="140" t="s">
        <v>156</v>
      </c>
      <c r="F192" s="141" t="s">
        <v>1651</v>
      </c>
      <c r="L192" s="27"/>
      <c r="M192" s="142"/>
      <c r="T192" s="51"/>
      <c r="AT192" s="15" t="s">
        <v>156</v>
      </c>
      <c r="AU192" s="15" t="s">
        <v>88</v>
      </c>
    </row>
    <row r="193" spans="2:65" s="1" customFormat="1" ht="16.5" customHeight="1">
      <c r="B193" s="127"/>
      <c r="C193" s="128" t="s">
        <v>7</v>
      </c>
      <c r="D193" s="128" t="s">
        <v>149</v>
      </c>
      <c r="E193" s="129" t="s">
        <v>1738</v>
      </c>
      <c r="F193" s="130" t="s">
        <v>1739</v>
      </c>
      <c r="G193" s="131" t="s">
        <v>287</v>
      </c>
      <c r="H193" s="132">
        <v>100</v>
      </c>
      <c r="I193" s="133"/>
      <c r="J193" s="133">
        <f>ROUND(I193*H193,2)</f>
        <v>0</v>
      </c>
      <c r="K193" s="130" t="s">
        <v>1</v>
      </c>
      <c r="L193" s="27"/>
      <c r="M193" s="134" t="s">
        <v>1</v>
      </c>
      <c r="N193" s="135" t="s">
        <v>44</v>
      </c>
      <c r="O193" s="136">
        <v>0</v>
      </c>
      <c r="P193" s="136">
        <f>O193*H193</f>
        <v>0</v>
      </c>
      <c r="Q193" s="136">
        <v>0</v>
      </c>
      <c r="R193" s="136">
        <f>Q193*H193</f>
        <v>0</v>
      </c>
      <c r="S193" s="136">
        <v>0</v>
      </c>
      <c r="T193" s="137">
        <f>S193*H193</f>
        <v>0</v>
      </c>
      <c r="AR193" s="138" t="s">
        <v>171</v>
      </c>
      <c r="AT193" s="138" t="s">
        <v>149</v>
      </c>
      <c r="AU193" s="138" t="s">
        <v>88</v>
      </c>
      <c r="AY193" s="15" t="s">
        <v>146</v>
      </c>
      <c r="BE193" s="139">
        <f>IF(N193="základní",J193,0)</f>
        <v>0</v>
      </c>
      <c r="BF193" s="139">
        <f>IF(N193="snížená",J193,0)</f>
        <v>0</v>
      </c>
      <c r="BG193" s="139">
        <f>IF(N193="zákl. přenesená",J193,0)</f>
        <v>0</v>
      </c>
      <c r="BH193" s="139">
        <f>IF(N193="sníž. přenesená",J193,0)</f>
        <v>0</v>
      </c>
      <c r="BI193" s="139">
        <f>IF(N193="nulová",J193,0)</f>
        <v>0</v>
      </c>
      <c r="BJ193" s="15" t="s">
        <v>19</v>
      </c>
      <c r="BK193" s="139">
        <f>ROUND(I193*H193,2)</f>
        <v>0</v>
      </c>
      <c r="BL193" s="15" t="s">
        <v>171</v>
      </c>
      <c r="BM193" s="138" t="s">
        <v>1740</v>
      </c>
    </row>
    <row r="194" spans="2:47" s="1" customFormat="1" ht="29.25">
      <c r="B194" s="27"/>
      <c r="D194" s="140" t="s">
        <v>156</v>
      </c>
      <c r="F194" s="141" t="s">
        <v>1741</v>
      </c>
      <c r="L194" s="27"/>
      <c r="M194" s="142"/>
      <c r="T194" s="51"/>
      <c r="AT194" s="15" t="s">
        <v>156</v>
      </c>
      <c r="AU194" s="15" t="s">
        <v>88</v>
      </c>
    </row>
    <row r="195" spans="2:65" s="1" customFormat="1" ht="16.5" customHeight="1">
      <c r="B195" s="127"/>
      <c r="C195" s="128" t="s">
        <v>394</v>
      </c>
      <c r="D195" s="128" t="s">
        <v>149</v>
      </c>
      <c r="E195" s="129" t="s">
        <v>1742</v>
      </c>
      <c r="F195" s="130" t="s">
        <v>1743</v>
      </c>
      <c r="G195" s="131" t="s">
        <v>383</v>
      </c>
      <c r="H195" s="132">
        <v>20</v>
      </c>
      <c r="I195" s="133"/>
      <c r="J195" s="133">
        <f>ROUND(I195*H195,2)</f>
        <v>0</v>
      </c>
      <c r="K195" s="130" t="s">
        <v>1</v>
      </c>
      <c r="L195" s="27"/>
      <c r="M195" s="134" t="s">
        <v>1</v>
      </c>
      <c r="N195" s="135" t="s">
        <v>44</v>
      </c>
      <c r="O195" s="136">
        <v>0</v>
      </c>
      <c r="P195" s="136">
        <f>O195*H195</f>
        <v>0</v>
      </c>
      <c r="Q195" s="136">
        <v>0</v>
      </c>
      <c r="R195" s="136">
        <f>Q195*H195</f>
        <v>0</v>
      </c>
      <c r="S195" s="136">
        <v>0</v>
      </c>
      <c r="T195" s="137">
        <f>S195*H195</f>
        <v>0</v>
      </c>
      <c r="AR195" s="138" t="s">
        <v>171</v>
      </c>
      <c r="AT195" s="138" t="s">
        <v>149</v>
      </c>
      <c r="AU195" s="138" t="s">
        <v>88</v>
      </c>
      <c r="AY195" s="15" t="s">
        <v>146</v>
      </c>
      <c r="BE195" s="139">
        <f>IF(N195="základní",J195,0)</f>
        <v>0</v>
      </c>
      <c r="BF195" s="139">
        <f>IF(N195="snížená",J195,0)</f>
        <v>0</v>
      </c>
      <c r="BG195" s="139">
        <f>IF(N195="zákl. přenesená",J195,0)</f>
        <v>0</v>
      </c>
      <c r="BH195" s="139">
        <f>IF(N195="sníž. přenesená",J195,0)</f>
        <v>0</v>
      </c>
      <c r="BI195" s="139">
        <f>IF(N195="nulová",J195,0)</f>
        <v>0</v>
      </c>
      <c r="BJ195" s="15" t="s">
        <v>19</v>
      </c>
      <c r="BK195" s="139">
        <f>ROUND(I195*H195,2)</f>
        <v>0</v>
      </c>
      <c r="BL195" s="15" t="s">
        <v>171</v>
      </c>
      <c r="BM195" s="138" t="s">
        <v>1744</v>
      </c>
    </row>
    <row r="196" spans="2:47" s="1" customFormat="1" ht="29.25">
      <c r="B196" s="27"/>
      <c r="D196" s="140" t="s">
        <v>156</v>
      </c>
      <c r="F196" s="141" t="s">
        <v>1745</v>
      </c>
      <c r="L196" s="27"/>
      <c r="M196" s="142"/>
      <c r="T196" s="51"/>
      <c r="AT196" s="15" t="s">
        <v>156</v>
      </c>
      <c r="AU196" s="15" t="s">
        <v>88</v>
      </c>
    </row>
    <row r="197" spans="2:65" s="1" customFormat="1" ht="36" customHeight="1">
      <c r="B197" s="127"/>
      <c r="C197" s="128" t="s">
        <v>400</v>
      </c>
      <c r="D197" s="128" t="s">
        <v>149</v>
      </c>
      <c r="E197" s="129" t="s">
        <v>1652</v>
      </c>
      <c r="F197" s="130" t="s">
        <v>1653</v>
      </c>
      <c r="G197" s="131" t="s">
        <v>235</v>
      </c>
      <c r="H197" s="132">
        <v>8</v>
      </c>
      <c r="I197" s="133"/>
      <c r="J197" s="133">
        <f>ROUND(I197*H197,2)</f>
        <v>0</v>
      </c>
      <c r="K197" s="130" t="s">
        <v>1</v>
      </c>
      <c r="L197" s="27"/>
      <c r="M197" s="134" t="s">
        <v>1</v>
      </c>
      <c r="N197" s="135" t="s">
        <v>44</v>
      </c>
      <c r="O197" s="136">
        <v>0</v>
      </c>
      <c r="P197" s="136">
        <f>O197*H197</f>
        <v>0</v>
      </c>
      <c r="Q197" s="136">
        <v>0</v>
      </c>
      <c r="R197" s="136">
        <f>Q197*H197</f>
        <v>0</v>
      </c>
      <c r="S197" s="136">
        <v>0</v>
      </c>
      <c r="T197" s="137">
        <f>S197*H197</f>
        <v>0</v>
      </c>
      <c r="AR197" s="138" t="s">
        <v>343</v>
      </c>
      <c r="AT197" s="138" t="s">
        <v>149</v>
      </c>
      <c r="AU197" s="138" t="s">
        <v>88</v>
      </c>
      <c r="AY197" s="15" t="s">
        <v>146</v>
      </c>
      <c r="BE197" s="139">
        <f>IF(N197="základní",J197,0)</f>
        <v>0</v>
      </c>
      <c r="BF197" s="139">
        <f>IF(N197="snížená",J197,0)</f>
        <v>0</v>
      </c>
      <c r="BG197" s="139">
        <f>IF(N197="zákl. přenesená",J197,0)</f>
        <v>0</v>
      </c>
      <c r="BH197" s="139">
        <f>IF(N197="sníž. přenesená",J197,0)</f>
        <v>0</v>
      </c>
      <c r="BI197" s="139">
        <f>IF(N197="nulová",J197,0)</f>
        <v>0</v>
      </c>
      <c r="BJ197" s="15" t="s">
        <v>19</v>
      </c>
      <c r="BK197" s="139">
        <f>ROUND(I197*H197,2)</f>
        <v>0</v>
      </c>
      <c r="BL197" s="15" t="s">
        <v>343</v>
      </c>
      <c r="BM197" s="138" t="s">
        <v>1654</v>
      </c>
    </row>
    <row r="198" spans="2:47" s="1" customFormat="1" ht="58.5">
      <c r="B198" s="27"/>
      <c r="D198" s="140" t="s">
        <v>156</v>
      </c>
      <c r="F198" s="141" t="s">
        <v>1655</v>
      </c>
      <c r="L198" s="27"/>
      <c r="M198" s="142"/>
      <c r="T198" s="51"/>
      <c r="AT198" s="15" t="s">
        <v>156</v>
      </c>
      <c r="AU198" s="15" t="s">
        <v>88</v>
      </c>
    </row>
    <row r="199" spans="2:51" s="12" customFormat="1" ht="12">
      <c r="B199" s="147"/>
      <c r="D199" s="140" t="s">
        <v>259</v>
      </c>
      <c r="E199" s="148" t="s">
        <v>1</v>
      </c>
      <c r="F199" s="149" t="s">
        <v>1746</v>
      </c>
      <c r="H199" s="150">
        <v>8</v>
      </c>
      <c r="L199" s="147"/>
      <c r="M199" s="151"/>
      <c r="T199" s="152"/>
      <c r="AT199" s="148" t="s">
        <v>259</v>
      </c>
      <c r="AU199" s="148" t="s">
        <v>88</v>
      </c>
      <c r="AV199" s="12" t="s">
        <v>88</v>
      </c>
      <c r="AW199" s="12" t="s">
        <v>35</v>
      </c>
      <c r="AX199" s="12" t="s">
        <v>19</v>
      </c>
      <c r="AY199" s="148" t="s">
        <v>146</v>
      </c>
    </row>
    <row r="200" spans="2:65" s="1" customFormat="1" ht="36" customHeight="1">
      <c r="B200" s="127"/>
      <c r="C200" s="128" t="s">
        <v>406</v>
      </c>
      <c r="D200" s="128" t="s">
        <v>149</v>
      </c>
      <c r="E200" s="129" t="s">
        <v>1656</v>
      </c>
      <c r="F200" s="130" t="s">
        <v>1657</v>
      </c>
      <c r="G200" s="131" t="s">
        <v>235</v>
      </c>
      <c r="H200" s="132">
        <v>10</v>
      </c>
      <c r="I200" s="133"/>
      <c r="J200" s="133">
        <f>ROUND(I200*H200,2)</f>
        <v>0</v>
      </c>
      <c r="K200" s="130" t="s">
        <v>1</v>
      </c>
      <c r="L200" s="27"/>
      <c r="M200" s="134" t="s">
        <v>1</v>
      </c>
      <c r="N200" s="135" t="s">
        <v>44</v>
      </c>
      <c r="O200" s="136">
        <v>0</v>
      </c>
      <c r="P200" s="136">
        <f>O200*H200</f>
        <v>0</v>
      </c>
      <c r="Q200" s="136">
        <v>0</v>
      </c>
      <c r="R200" s="136">
        <f>Q200*H200</f>
        <v>0</v>
      </c>
      <c r="S200" s="136">
        <v>0</v>
      </c>
      <c r="T200" s="137">
        <f>S200*H200</f>
        <v>0</v>
      </c>
      <c r="AR200" s="138" t="s">
        <v>171</v>
      </c>
      <c r="AT200" s="138" t="s">
        <v>149</v>
      </c>
      <c r="AU200" s="138" t="s">
        <v>88</v>
      </c>
      <c r="AY200" s="15" t="s">
        <v>146</v>
      </c>
      <c r="BE200" s="139">
        <f>IF(N200="základní",J200,0)</f>
        <v>0</v>
      </c>
      <c r="BF200" s="139">
        <f>IF(N200="snížená",J200,0)</f>
        <v>0</v>
      </c>
      <c r="BG200" s="139">
        <f>IF(N200="zákl. přenesená",J200,0)</f>
        <v>0</v>
      </c>
      <c r="BH200" s="139">
        <f>IF(N200="sníž. přenesená",J200,0)</f>
        <v>0</v>
      </c>
      <c r="BI200" s="139">
        <f>IF(N200="nulová",J200,0)</f>
        <v>0</v>
      </c>
      <c r="BJ200" s="15" t="s">
        <v>19</v>
      </c>
      <c r="BK200" s="139">
        <f>ROUND(I200*H200,2)</f>
        <v>0</v>
      </c>
      <c r="BL200" s="15" t="s">
        <v>171</v>
      </c>
      <c r="BM200" s="138" t="s">
        <v>1658</v>
      </c>
    </row>
    <row r="201" spans="2:47" s="1" customFormat="1" ht="58.5">
      <c r="B201" s="27"/>
      <c r="D201" s="140" t="s">
        <v>156</v>
      </c>
      <c r="F201" s="141" t="s">
        <v>1655</v>
      </c>
      <c r="L201" s="27"/>
      <c r="M201" s="142"/>
      <c r="T201" s="51"/>
      <c r="AT201" s="15" t="s">
        <v>156</v>
      </c>
      <c r="AU201" s="15" t="s">
        <v>88</v>
      </c>
    </row>
    <row r="202" spans="2:51" s="12" customFormat="1" ht="12">
      <c r="B202" s="147"/>
      <c r="D202" s="140" t="s">
        <v>259</v>
      </c>
      <c r="E202" s="148" t="s">
        <v>1</v>
      </c>
      <c r="F202" s="149" t="s">
        <v>1747</v>
      </c>
      <c r="H202" s="150">
        <v>10</v>
      </c>
      <c r="L202" s="147"/>
      <c r="M202" s="151"/>
      <c r="T202" s="152"/>
      <c r="AT202" s="148" t="s">
        <v>259</v>
      </c>
      <c r="AU202" s="148" t="s">
        <v>88</v>
      </c>
      <c r="AV202" s="12" t="s">
        <v>88</v>
      </c>
      <c r="AW202" s="12" t="s">
        <v>35</v>
      </c>
      <c r="AX202" s="12" t="s">
        <v>19</v>
      </c>
      <c r="AY202" s="148" t="s">
        <v>146</v>
      </c>
    </row>
    <row r="203" spans="2:65" s="1" customFormat="1" ht="16.5" customHeight="1">
      <c r="B203" s="127"/>
      <c r="C203" s="128" t="s">
        <v>412</v>
      </c>
      <c r="D203" s="128" t="s">
        <v>149</v>
      </c>
      <c r="E203" s="129" t="s">
        <v>1537</v>
      </c>
      <c r="F203" s="130" t="s">
        <v>1538</v>
      </c>
      <c r="G203" s="131" t="s">
        <v>287</v>
      </c>
      <c r="H203" s="132">
        <v>120</v>
      </c>
      <c r="I203" s="133"/>
      <c r="J203" s="133">
        <f>ROUND(I203*H203,2)</f>
        <v>0</v>
      </c>
      <c r="K203" s="130" t="s">
        <v>1</v>
      </c>
      <c r="L203" s="27"/>
      <c r="M203" s="134" t="s">
        <v>1</v>
      </c>
      <c r="N203" s="135" t="s">
        <v>44</v>
      </c>
      <c r="O203" s="136">
        <v>0</v>
      </c>
      <c r="P203" s="136">
        <f>O203*H203</f>
        <v>0</v>
      </c>
      <c r="Q203" s="136">
        <v>0</v>
      </c>
      <c r="R203" s="136">
        <f>Q203*H203</f>
        <v>0</v>
      </c>
      <c r="S203" s="136">
        <v>0</v>
      </c>
      <c r="T203" s="137">
        <f>S203*H203</f>
        <v>0</v>
      </c>
      <c r="AR203" s="138" t="s">
        <v>171</v>
      </c>
      <c r="AT203" s="138" t="s">
        <v>149</v>
      </c>
      <c r="AU203" s="138" t="s">
        <v>88</v>
      </c>
      <c r="AY203" s="15" t="s">
        <v>146</v>
      </c>
      <c r="BE203" s="139">
        <f>IF(N203="základní",J203,0)</f>
        <v>0</v>
      </c>
      <c r="BF203" s="139">
        <f>IF(N203="snížená",J203,0)</f>
        <v>0</v>
      </c>
      <c r="BG203" s="139">
        <f>IF(N203="zákl. přenesená",J203,0)</f>
        <v>0</v>
      </c>
      <c r="BH203" s="139">
        <f>IF(N203="sníž. přenesená",J203,0)</f>
        <v>0</v>
      </c>
      <c r="BI203" s="139">
        <f>IF(N203="nulová",J203,0)</f>
        <v>0</v>
      </c>
      <c r="BJ203" s="15" t="s">
        <v>19</v>
      </c>
      <c r="BK203" s="139">
        <f>ROUND(I203*H203,2)</f>
        <v>0</v>
      </c>
      <c r="BL203" s="15" t="s">
        <v>171</v>
      </c>
      <c r="BM203" s="138" t="s">
        <v>1659</v>
      </c>
    </row>
    <row r="204" spans="2:47" s="1" customFormat="1" ht="29.25">
      <c r="B204" s="27"/>
      <c r="D204" s="140" t="s">
        <v>156</v>
      </c>
      <c r="F204" s="141" t="s">
        <v>1540</v>
      </c>
      <c r="L204" s="27"/>
      <c r="M204" s="142"/>
      <c r="T204" s="51"/>
      <c r="AT204" s="15" t="s">
        <v>156</v>
      </c>
      <c r="AU204" s="15" t="s">
        <v>88</v>
      </c>
    </row>
    <row r="205" spans="2:51" s="12" customFormat="1" ht="12">
      <c r="B205" s="147"/>
      <c r="D205" s="140" t="s">
        <v>259</v>
      </c>
      <c r="E205" s="148" t="s">
        <v>1</v>
      </c>
      <c r="F205" s="149" t="s">
        <v>1748</v>
      </c>
      <c r="H205" s="150">
        <v>120</v>
      </c>
      <c r="L205" s="147"/>
      <c r="M205" s="151"/>
      <c r="T205" s="152"/>
      <c r="AT205" s="148" t="s">
        <v>259</v>
      </c>
      <c r="AU205" s="148" t="s">
        <v>88</v>
      </c>
      <c r="AV205" s="12" t="s">
        <v>88</v>
      </c>
      <c r="AW205" s="12" t="s">
        <v>35</v>
      </c>
      <c r="AX205" s="12" t="s">
        <v>19</v>
      </c>
      <c r="AY205" s="148" t="s">
        <v>146</v>
      </c>
    </row>
    <row r="206" spans="2:65" s="1" customFormat="1" ht="16.5" customHeight="1">
      <c r="B206" s="127"/>
      <c r="C206" s="128" t="s">
        <v>418</v>
      </c>
      <c r="D206" s="128" t="s">
        <v>149</v>
      </c>
      <c r="E206" s="129" t="s">
        <v>1541</v>
      </c>
      <c r="F206" s="130" t="s">
        <v>1542</v>
      </c>
      <c r="G206" s="131" t="s">
        <v>287</v>
      </c>
      <c r="H206" s="132">
        <v>165</v>
      </c>
      <c r="I206" s="133"/>
      <c r="J206" s="133">
        <f>ROUND(I206*H206,2)</f>
        <v>0</v>
      </c>
      <c r="K206" s="130" t="s">
        <v>1</v>
      </c>
      <c r="L206" s="27"/>
      <c r="M206" s="134" t="s">
        <v>1</v>
      </c>
      <c r="N206" s="135" t="s">
        <v>44</v>
      </c>
      <c r="O206" s="136">
        <v>0</v>
      </c>
      <c r="P206" s="136">
        <f>O206*H206</f>
        <v>0</v>
      </c>
      <c r="Q206" s="136">
        <v>0</v>
      </c>
      <c r="R206" s="136">
        <f>Q206*H206</f>
        <v>0</v>
      </c>
      <c r="S206" s="136">
        <v>0</v>
      </c>
      <c r="T206" s="137">
        <f>S206*H206</f>
        <v>0</v>
      </c>
      <c r="AR206" s="138" t="s">
        <v>171</v>
      </c>
      <c r="AT206" s="138" t="s">
        <v>149</v>
      </c>
      <c r="AU206" s="138" t="s">
        <v>88</v>
      </c>
      <c r="AY206" s="15" t="s">
        <v>146</v>
      </c>
      <c r="BE206" s="139">
        <f>IF(N206="základní",J206,0)</f>
        <v>0</v>
      </c>
      <c r="BF206" s="139">
        <f>IF(N206="snížená",J206,0)</f>
        <v>0</v>
      </c>
      <c r="BG206" s="139">
        <f>IF(N206="zákl. přenesená",J206,0)</f>
        <v>0</v>
      </c>
      <c r="BH206" s="139">
        <f>IF(N206="sníž. přenesená",J206,0)</f>
        <v>0</v>
      </c>
      <c r="BI206" s="139">
        <f>IF(N206="nulová",J206,0)</f>
        <v>0</v>
      </c>
      <c r="BJ206" s="15" t="s">
        <v>19</v>
      </c>
      <c r="BK206" s="139">
        <f>ROUND(I206*H206,2)</f>
        <v>0</v>
      </c>
      <c r="BL206" s="15" t="s">
        <v>171</v>
      </c>
      <c r="BM206" s="138" t="s">
        <v>1660</v>
      </c>
    </row>
    <row r="207" spans="2:47" s="1" customFormat="1" ht="39">
      <c r="B207" s="27"/>
      <c r="D207" s="140" t="s">
        <v>156</v>
      </c>
      <c r="F207" s="141" t="s">
        <v>1544</v>
      </c>
      <c r="L207" s="27"/>
      <c r="M207" s="142"/>
      <c r="T207" s="51"/>
      <c r="AT207" s="15" t="s">
        <v>156</v>
      </c>
      <c r="AU207" s="15" t="s">
        <v>88</v>
      </c>
    </row>
    <row r="208" spans="2:51" s="12" customFormat="1" ht="12">
      <c r="B208" s="147"/>
      <c r="D208" s="140" t="s">
        <v>259</v>
      </c>
      <c r="E208" s="148" t="s">
        <v>1</v>
      </c>
      <c r="F208" s="149" t="s">
        <v>1749</v>
      </c>
      <c r="H208" s="150">
        <v>165</v>
      </c>
      <c r="L208" s="147"/>
      <c r="M208" s="151"/>
      <c r="T208" s="152"/>
      <c r="AT208" s="148" t="s">
        <v>259</v>
      </c>
      <c r="AU208" s="148" t="s">
        <v>88</v>
      </c>
      <c r="AV208" s="12" t="s">
        <v>88</v>
      </c>
      <c r="AW208" s="12" t="s">
        <v>35</v>
      </c>
      <c r="AX208" s="12" t="s">
        <v>19</v>
      </c>
      <c r="AY208" s="148" t="s">
        <v>146</v>
      </c>
    </row>
    <row r="209" spans="2:65" s="1" customFormat="1" ht="24" customHeight="1">
      <c r="B209" s="127"/>
      <c r="C209" s="128" t="s">
        <v>427</v>
      </c>
      <c r="D209" s="128" t="s">
        <v>149</v>
      </c>
      <c r="E209" s="129" t="s">
        <v>1661</v>
      </c>
      <c r="F209" s="130" t="s">
        <v>1662</v>
      </c>
      <c r="G209" s="131" t="s">
        <v>287</v>
      </c>
      <c r="H209" s="132">
        <v>4</v>
      </c>
      <c r="I209" s="133"/>
      <c r="J209" s="133">
        <f>ROUND(I209*H209,2)</f>
        <v>0</v>
      </c>
      <c r="K209" s="130" t="s">
        <v>188</v>
      </c>
      <c r="L209" s="27"/>
      <c r="M209" s="134" t="s">
        <v>1</v>
      </c>
      <c r="N209" s="135" t="s">
        <v>44</v>
      </c>
      <c r="O209" s="136">
        <v>0.306</v>
      </c>
      <c r="P209" s="136">
        <f>O209*H209</f>
        <v>1.224</v>
      </c>
      <c r="Q209" s="136">
        <v>0</v>
      </c>
      <c r="R209" s="136">
        <f>Q209*H209</f>
        <v>0</v>
      </c>
      <c r="S209" s="136">
        <v>0</v>
      </c>
      <c r="T209" s="137">
        <f>S209*H209</f>
        <v>0</v>
      </c>
      <c r="AR209" s="138" t="s">
        <v>343</v>
      </c>
      <c r="AT209" s="138" t="s">
        <v>149</v>
      </c>
      <c r="AU209" s="138" t="s">
        <v>88</v>
      </c>
      <c r="AY209" s="15" t="s">
        <v>146</v>
      </c>
      <c r="BE209" s="139">
        <f>IF(N209="základní",J209,0)</f>
        <v>0</v>
      </c>
      <c r="BF209" s="139">
        <f>IF(N209="snížená",J209,0)</f>
        <v>0</v>
      </c>
      <c r="BG209" s="139">
        <f>IF(N209="zákl. přenesená",J209,0)</f>
        <v>0</v>
      </c>
      <c r="BH209" s="139">
        <f>IF(N209="sníž. přenesená",J209,0)</f>
        <v>0</v>
      </c>
      <c r="BI209" s="139">
        <f>IF(N209="nulová",J209,0)</f>
        <v>0</v>
      </c>
      <c r="BJ209" s="15" t="s">
        <v>19</v>
      </c>
      <c r="BK209" s="139">
        <f>ROUND(I209*H209,2)</f>
        <v>0</v>
      </c>
      <c r="BL209" s="15" t="s">
        <v>343</v>
      </c>
      <c r="BM209" s="138" t="s">
        <v>1663</v>
      </c>
    </row>
    <row r="210" spans="2:47" s="1" customFormat="1" ht="19.5">
      <c r="B210" s="27"/>
      <c r="D210" s="140" t="s">
        <v>156</v>
      </c>
      <c r="F210" s="141" t="s">
        <v>1664</v>
      </c>
      <c r="L210" s="27"/>
      <c r="M210" s="142"/>
      <c r="T210" s="51"/>
      <c r="AT210" s="15" t="s">
        <v>156</v>
      </c>
      <c r="AU210" s="15" t="s">
        <v>88</v>
      </c>
    </row>
    <row r="211" spans="2:47" s="1" customFormat="1" ht="19.5">
      <c r="B211" s="27"/>
      <c r="D211" s="140" t="s">
        <v>158</v>
      </c>
      <c r="F211" s="143" t="s">
        <v>1665</v>
      </c>
      <c r="L211" s="27"/>
      <c r="M211" s="142"/>
      <c r="T211" s="51"/>
      <c r="AT211" s="15" t="s">
        <v>158</v>
      </c>
      <c r="AU211" s="15" t="s">
        <v>88</v>
      </c>
    </row>
    <row r="212" spans="2:65" s="1" customFormat="1" ht="24" customHeight="1">
      <c r="B212" s="127"/>
      <c r="C212" s="128" t="s">
        <v>437</v>
      </c>
      <c r="D212" s="128" t="s">
        <v>149</v>
      </c>
      <c r="E212" s="129" t="s">
        <v>1666</v>
      </c>
      <c r="F212" s="130" t="s">
        <v>1667</v>
      </c>
      <c r="G212" s="131" t="s">
        <v>287</v>
      </c>
      <c r="H212" s="132">
        <v>30</v>
      </c>
      <c r="I212" s="133"/>
      <c r="J212" s="133">
        <f>ROUND(I212*H212,2)</f>
        <v>0</v>
      </c>
      <c r="K212" s="130" t="s">
        <v>188</v>
      </c>
      <c r="L212" s="27"/>
      <c r="M212" s="134" t="s">
        <v>1</v>
      </c>
      <c r="N212" s="135" t="s">
        <v>44</v>
      </c>
      <c r="O212" s="136">
        <v>0.14</v>
      </c>
      <c r="P212" s="136">
        <f>O212*H212</f>
        <v>4.2</v>
      </c>
      <c r="Q212" s="136">
        <v>0</v>
      </c>
      <c r="R212" s="136">
        <f>Q212*H212</f>
        <v>0</v>
      </c>
      <c r="S212" s="136">
        <v>0</v>
      </c>
      <c r="T212" s="137">
        <f>S212*H212</f>
        <v>0</v>
      </c>
      <c r="AR212" s="138" t="s">
        <v>343</v>
      </c>
      <c r="AT212" s="138" t="s">
        <v>149</v>
      </c>
      <c r="AU212" s="138" t="s">
        <v>88</v>
      </c>
      <c r="AY212" s="15" t="s">
        <v>146</v>
      </c>
      <c r="BE212" s="139">
        <f>IF(N212="základní",J212,0)</f>
        <v>0</v>
      </c>
      <c r="BF212" s="139">
        <f>IF(N212="snížená",J212,0)</f>
        <v>0</v>
      </c>
      <c r="BG212" s="139">
        <f>IF(N212="zákl. přenesená",J212,0)</f>
        <v>0</v>
      </c>
      <c r="BH212" s="139">
        <f>IF(N212="sníž. přenesená",J212,0)</f>
        <v>0</v>
      </c>
      <c r="BI212" s="139">
        <f>IF(N212="nulová",J212,0)</f>
        <v>0</v>
      </c>
      <c r="BJ212" s="15" t="s">
        <v>19</v>
      </c>
      <c r="BK212" s="139">
        <f>ROUND(I212*H212,2)</f>
        <v>0</v>
      </c>
      <c r="BL212" s="15" t="s">
        <v>343</v>
      </c>
      <c r="BM212" s="138" t="s">
        <v>1668</v>
      </c>
    </row>
    <row r="213" spans="2:47" s="1" customFormat="1" ht="29.25">
      <c r="B213" s="27"/>
      <c r="D213" s="140" t="s">
        <v>156</v>
      </c>
      <c r="F213" s="141" t="s">
        <v>1669</v>
      </c>
      <c r="L213" s="27"/>
      <c r="M213" s="142"/>
      <c r="T213" s="51"/>
      <c r="AT213" s="15" t="s">
        <v>156</v>
      </c>
      <c r="AU213" s="15" t="s">
        <v>88</v>
      </c>
    </row>
    <row r="214" spans="2:47" s="1" customFormat="1" ht="19.5">
      <c r="B214" s="27"/>
      <c r="D214" s="140" t="s">
        <v>158</v>
      </c>
      <c r="F214" s="143" t="s">
        <v>1670</v>
      </c>
      <c r="L214" s="27"/>
      <c r="M214" s="142"/>
      <c r="T214" s="51"/>
      <c r="AT214" s="15" t="s">
        <v>158</v>
      </c>
      <c r="AU214" s="15" t="s">
        <v>88</v>
      </c>
    </row>
    <row r="215" spans="2:65" s="1" customFormat="1" ht="24" customHeight="1">
      <c r="B215" s="127"/>
      <c r="C215" s="128" t="s">
        <v>446</v>
      </c>
      <c r="D215" s="128" t="s">
        <v>149</v>
      </c>
      <c r="E215" s="129" t="s">
        <v>1671</v>
      </c>
      <c r="F215" s="130" t="s">
        <v>1750</v>
      </c>
      <c r="G215" s="131" t="s">
        <v>235</v>
      </c>
      <c r="H215" s="132">
        <v>4</v>
      </c>
      <c r="I215" s="133"/>
      <c r="J215" s="133">
        <f>ROUND(I215*H215,2)</f>
        <v>0</v>
      </c>
      <c r="K215" s="130" t="s">
        <v>1</v>
      </c>
      <c r="L215" s="27"/>
      <c r="M215" s="134" t="s">
        <v>1</v>
      </c>
      <c r="N215" s="135" t="s">
        <v>44</v>
      </c>
      <c r="O215" s="136">
        <v>0</v>
      </c>
      <c r="P215" s="136">
        <f>O215*H215</f>
        <v>0</v>
      </c>
      <c r="Q215" s="136">
        <v>0</v>
      </c>
      <c r="R215" s="136">
        <f>Q215*H215</f>
        <v>0</v>
      </c>
      <c r="S215" s="136">
        <v>0</v>
      </c>
      <c r="T215" s="137">
        <f>S215*H215</f>
        <v>0</v>
      </c>
      <c r="AR215" s="138" t="s">
        <v>343</v>
      </c>
      <c r="AT215" s="138" t="s">
        <v>149</v>
      </c>
      <c r="AU215" s="138" t="s">
        <v>88</v>
      </c>
      <c r="AY215" s="15" t="s">
        <v>146</v>
      </c>
      <c r="BE215" s="139">
        <f>IF(N215="základní",J215,0)</f>
        <v>0</v>
      </c>
      <c r="BF215" s="139">
        <f>IF(N215="snížená",J215,0)</f>
        <v>0</v>
      </c>
      <c r="BG215" s="139">
        <f>IF(N215="zákl. přenesená",J215,0)</f>
        <v>0</v>
      </c>
      <c r="BH215" s="139">
        <f>IF(N215="sníž. přenesená",J215,0)</f>
        <v>0</v>
      </c>
      <c r="BI215" s="139">
        <f>IF(N215="nulová",J215,0)</f>
        <v>0</v>
      </c>
      <c r="BJ215" s="15" t="s">
        <v>19</v>
      </c>
      <c r="BK215" s="139">
        <f>ROUND(I215*H215,2)</f>
        <v>0</v>
      </c>
      <c r="BL215" s="15" t="s">
        <v>343</v>
      </c>
      <c r="BM215" s="138" t="s">
        <v>1673</v>
      </c>
    </row>
    <row r="216" spans="2:47" s="1" customFormat="1" ht="48.75">
      <c r="B216" s="27"/>
      <c r="D216" s="140" t="s">
        <v>156</v>
      </c>
      <c r="F216" s="141" t="s">
        <v>1674</v>
      </c>
      <c r="L216" s="27"/>
      <c r="M216" s="142"/>
      <c r="T216" s="51"/>
      <c r="AT216" s="15" t="s">
        <v>156</v>
      </c>
      <c r="AU216" s="15" t="s">
        <v>88</v>
      </c>
    </row>
    <row r="217" spans="2:65" s="1" customFormat="1" ht="24" customHeight="1">
      <c r="B217" s="127"/>
      <c r="C217" s="128" t="s">
        <v>455</v>
      </c>
      <c r="D217" s="128" t="s">
        <v>149</v>
      </c>
      <c r="E217" s="129" t="s">
        <v>1675</v>
      </c>
      <c r="F217" s="130" t="s">
        <v>1751</v>
      </c>
      <c r="G217" s="131" t="s">
        <v>235</v>
      </c>
      <c r="H217" s="132">
        <v>1</v>
      </c>
      <c r="I217" s="133"/>
      <c r="J217" s="133">
        <f>ROUND(I217*H217,2)</f>
        <v>0</v>
      </c>
      <c r="K217" s="130" t="s">
        <v>1</v>
      </c>
      <c r="L217" s="27"/>
      <c r="M217" s="134" t="s">
        <v>1</v>
      </c>
      <c r="N217" s="135" t="s">
        <v>44</v>
      </c>
      <c r="O217" s="136">
        <v>0</v>
      </c>
      <c r="P217" s="136">
        <f>O217*H217</f>
        <v>0</v>
      </c>
      <c r="Q217" s="136">
        <v>0</v>
      </c>
      <c r="R217" s="136">
        <f>Q217*H217</f>
        <v>0</v>
      </c>
      <c r="S217" s="136">
        <v>0</v>
      </c>
      <c r="T217" s="137">
        <f>S217*H217</f>
        <v>0</v>
      </c>
      <c r="AR217" s="138" t="s">
        <v>343</v>
      </c>
      <c r="AT217" s="138" t="s">
        <v>149</v>
      </c>
      <c r="AU217" s="138" t="s">
        <v>88</v>
      </c>
      <c r="AY217" s="15" t="s">
        <v>146</v>
      </c>
      <c r="BE217" s="139">
        <f>IF(N217="základní",J217,0)</f>
        <v>0</v>
      </c>
      <c r="BF217" s="139">
        <f>IF(N217="snížená",J217,0)</f>
        <v>0</v>
      </c>
      <c r="BG217" s="139">
        <f>IF(N217="zákl. přenesená",J217,0)</f>
        <v>0</v>
      </c>
      <c r="BH217" s="139">
        <f>IF(N217="sníž. přenesená",J217,0)</f>
        <v>0</v>
      </c>
      <c r="BI217" s="139">
        <f>IF(N217="nulová",J217,0)</f>
        <v>0</v>
      </c>
      <c r="BJ217" s="15" t="s">
        <v>19</v>
      </c>
      <c r="BK217" s="139">
        <f>ROUND(I217*H217,2)</f>
        <v>0</v>
      </c>
      <c r="BL217" s="15" t="s">
        <v>343</v>
      </c>
      <c r="BM217" s="138" t="s">
        <v>1752</v>
      </c>
    </row>
    <row r="218" spans="2:47" s="1" customFormat="1" ht="48.75">
      <c r="B218" s="27"/>
      <c r="D218" s="140" t="s">
        <v>156</v>
      </c>
      <c r="F218" s="141" t="s">
        <v>1678</v>
      </c>
      <c r="L218" s="27"/>
      <c r="M218" s="142"/>
      <c r="T218" s="51"/>
      <c r="AT218" s="15" t="s">
        <v>156</v>
      </c>
      <c r="AU218" s="15" t="s">
        <v>88</v>
      </c>
    </row>
    <row r="219" spans="2:65" s="1" customFormat="1" ht="24" customHeight="1">
      <c r="B219" s="127"/>
      <c r="C219" s="128" t="s">
        <v>463</v>
      </c>
      <c r="D219" s="128" t="s">
        <v>149</v>
      </c>
      <c r="E219" s="129" t="s">
        <v>1753</v>
      </c>
      <c r="F219" s="130" t="s">
        <v>1754</v>
      </c>
      <c r="G219" s="131" t="s">
        <v>235</v>
      </c>
      <c r="H219" s="132">
        <v>8</v>
      </c>
      <c r="I219" s="133"/>
      <c r="J219" s="133">
        <f>ROUND(I219*H219,2)</f>
        <v>0</v>
      </c>
      <c r="K219" s="130" t="s">
        <v>1</v>
      </c>
      <c r="L219" s="27"/>
      <c r="M219" s="134" t="s">
        <v>1</v>
      </c>
      <c r="N219" s="135" t="s">
        <v>44</v>
      </c>
      <c r="O219" s="136">
        <v>0</v>
      </c>
      <c r="P219" s="136">
        <f>O219*H219</f>
        <v>0</v>
      </c>
      <c r="Q219" s="136">
        <v>0</v>
      </c>
      <c r="R219" s="136">
        <f>Q219*H219</f>
        <v>0</v>
      </c>
      <c r="S219" s="136">
        <v>0</v>
      </c>
      <c r="T219" s="137">
        <f>S219*H219</f>
        <v>0</v>
      </c>
      <c r="AR219" s="138" t="s">
        <v>343</v>
      </c>
      <c r="AT219" s="138" t="s">
        <v>149</v>
      </c>
      <c r="AU219" s="138" t="s">
        <v>88</v>
      </c>
      <c r="AY219" s="15" t="s">
        <v>146</v>
      </c>
      <c r="BE219" s="139">
        <f>IF(N219="základní",J219,0)</f>
        <v>0</v>
      </c>
      <c r="BF219" s="139">
        <f>IF(N219="snížená",J219,0)</f>
        <v>0</v>
      </c>
      <c r="BG219" s="139">
        <f>IF(N219="zákl. přenesená",J219,0)</f>
        <v>0</v>
      </c>
      <c r="BH219" s="139">
        <f>IF(N219="sníž. přenesená",J219,0)</f>
        <v>0</v>
      </c>
      <c r="BI219" s="139">
        <f>IF(N219="nulová",J219,0)</f>
        <v>0</v>
      </c>
      <c r="BJ219" s="15" t="s">
        <v>19</v>
      </c>
      <c r="BK219" s="139">
        <f>ROUND(I219*H219,2)</f>
        <v>0</v>
      </c>
      <c r="BL219" s="15" t="s">
        <v>343</v>
      </c>
      <c r="BM219" s="138" t="s">
        <v>1755</v>
      </c>
    </row>
    <row r="220" spans="2:47" s="1" customFormat="1" ht="48.75">
      <c r="B220" s="27"/>
      <c r="D220" s="140" t="s">
        <v>156</v>
      </c>
      <c r="F220" s="141" t="s">
        <v>1756</v>
      </c>
      <c r="L220" s="27"/>
      <c r="M220" s="142"/>
      <c r="T220" s="51"/>
      <c r="AT220" s="15" t="s">
        <v>156</v>
      </c>
      <c r="AU220" s="15" t="s">
        <v>88</v>
      </c>
    </row>
    <row r="221" spans="2:65" s="1" customFormat="1" ht="36" customHeight="1">
      <c r="B221" s="127"/>
      <c r="C221" s="128" t="s">
        <v>469</v>
      </c>
      <c r="D221" s="128" t="s">
        <v>149</v>
      </c>
      <c r="E221" s="129" t="s">
        <v>1679</v>
      </c>
      <c r="F221" s="130" t="s">
        <v>1680</v>
      </c>
      <c r="G221" s="131" t="s">
        <v>235</v>
      </c>
      <c r="H221" s="132">
        <v>1</v>
      </c>
      <c r="I221" s="133"/>
      <c r="J221" s="133">
        <f>ROUND(I221*H221,2)</f>
        <v>0</v>
      </c>
      <c r="K221" s="130" t="s">
        <v>1</v>
      </c>
      <c r="L221" s="27"/>
      <c r="M221" s="134" t="s">
        <v>1</v>
      </c>
      <c r="N221" s="135" t="s">
        <v>44</v>
      </c>
      <c r="O221" s="136">
        <v>0</v>
      </c>
      <c r="P221" s="136">
        <f>O221*H221</f>
        <v>0</v>
      </c>
      <c r="Q221" s="136">
        <v>0</v>
      </c>
      <c r="R221" s="136">
        <f>Q221*H221</f>
        <v>0</v>
      </c>
      <c r="S221" s="136">
        <v>0</v>
      </c>
      <c r="T221" s="137">
        <f>S221*H221</f>
        <v>0</v>
      </c>
      <c r="AR221" s="138" t="s">
        <v>343</v>
      </c>
      <c r="AT221" s="138" t="s">
        <v>149</v>
      </c>
      <c r="AU221" s="138" t="s">
        <v>88</v>
      </c>
      <c r="AY221" s="15" t="s">
        <v>146</v>
      </c>
      <c r="BE221" s="139">
        <f>IF(N221="základní",J221,0)</f>
        <v>0</v>
      </c>
      <c r="BF221" s="139">
        <f>IF(N221="snížená",J221,0)</f>
        <v>0</v>
      </c>
      <c r="BG221" s="139">
        <f>IF(N221="zákl. přenesená",J221,0)</f>
        <v>0</v>
      </c>
      <c r="BH221" s="139">
        <f>IF(N221="sníž. přenesená",J221,0)</f>
        <v>0</v>
      </c>
      <c r="BI221" s="139">
        <f>IF(N221="nulová",J221,0)</f>
        <v>0</v>
      </c>
      <c r="BJ221" s="15" t="s">
        <v>19</v>
      </c>
      <c r="BK221" s="139">
        <f>ROUND(I221*H221,2)</f>
        <v>0</v>
      </c>
      <c r="BL221" s="15" t="s">
        <v>343</v>
      </c>
      <c r="BM221" s="138" t="s">
        <v>1681</v>
      </c>
    </row>
    <row r="222" spans="2:47" s="1" customFormat="1" ht="58.5">
      <c r="B222" s="27"/>
      <c r="D222" s="140" t="s">
        <v>156</v>
      </c>
      <c r="F222" s="141" t="s">
        <v>1682</v>
      </c>
      <c r="L222" s="27"/>
      <c r="M222" s="142"/>
      <c r="T222" s="51"/>
      <c r="AT222" s="15" t="s">
        <v>156</v>
      </c>
      <c r="AU222" s="15" t="s">
        <v>88</v>
      </c>
    </row>
    <row r="223" spans="2:65" s="1" customFormat="1" ht="24" customHeight="1">
      <c r="B223" s="127"/>
      <c r="C223" s="128" t="s">
        <v>475</v>
      </c>
      <c r="D223" s="128" t="s">
        <v>149</v>
      </c>
      <c r="E223" s="129" t="s">
        <v>1683</v>
      </c>
      <c r="F223" s="130" t="s">
        <v>1684</v>
      </c>
      <c r="G223" s="131" t="s">
        <v>235</v>
      </c>
      <c r="H223" s="132">
        <v>2</v>
      </c>
      <c r="I223" s="133"/>
      <c r="J223" s="133">
        <f>ROUND(I223*H223,2)</f>
        <v>0</v>
      </c>
      <c r="K223" s="130" t="s">
        <v>1</v>
      </c>
      <c r="L223" s="27"/>
      <c r="M223" s="134" t="s">
        <v>1</v>
      </c>
      <c r="N223" s="135" t="s">
        <v>44</v>
      </c>
      <c r="O223" s="136">
        <v>0</v>
      </c>
      <c r="P223" s="136">
        <f>O223*H223</f>
        <v>0</v>
      </c>
      <c r="Q223" s="136">
        <v>0</v>
      </c>
      <c r="R223" s="136">
        <f>Q223*H223</f>
        <v>0</v>
      </c>
      <c r="S223" s="136">
        <v>0</v>
      </c>
      <c r="T223" s="137">
        <f>S223*H223</f>
        <v>0</v>
      </c>
      <c r="AR223" s="138" t="s">
        <v>171</v>
      </c>
      <c r="AT223" s="138" t="s">
        <v>149</v>
      </c>
      <c r="AU223" s="138" t="s">
        <v>88</v>
      </c>
      <c r="AY223" s="15" t="s">
        <v>146</v>
      </c>
      <c r="BE223" s="139">
        <f>IF(N223="základní",J223,0)</f>
        <v>0</v>
      </c>
      <c r="BF223" s="139">
        <f>IF(N223="snížená",J223,0)</f>
        <v>0</v>
      </c>
      <c r="BG223" s="139">
        <f>IF(N223="zákl. přenesená",J223,0)</f>
        <v>0</v>
      </c>
      <c r="BH223" s="139">
        <f>IF(N223="sníž. přenesená",J223,0)</f>
        <v>0</v>
      </c>
      <c r="BI223" s="139">
        <f>IF(N223="nulová",J223,0)</f>
        <v>0</v>
      </c>
      <c r="BJ223" s="15" t="s">
        <v>19</v>
      </c>
      <c r="BK223" s="139">
        <f>ROUND(I223*H223,2)</f>
        <v>0</v>
      </c>
      <c r="BL223" s="15" t="s">
        <v>171</v>
      </c>
      <c r="BM223" s="138" t="s">
        <v>1685</v>
      </c>
    </row>
    <row r="224" spans="2:47" s="1" customFormat="1" ht="29.25">
      <c r="B224" s="27"/>
      <c r="D224" s="140" t="s">
        <v>156</v>
      </c>
      <c r="F224" s="141" t="s">
        <v>1686</v>
      </c>
      <c r="L224" s="27"/>
      <c r="M224" s="142"/>
      <c r="T224" s="51"/>
      <c r="AT224" s="15" t="s">
        <v>156</v>
      </c>
      <c r="AU224" s="15" t="s">
        <v>88</v>
      </c>
    </row>
    <row r="225" spans="2:65" s="1" customFormat="1" ht="16.5" customHeight="1">
      <c r="B225" s="127"/>
      <c r="C225" s="128" t="s">
        <v>483</v>
      </c>
      <c r="D225" s="128" t="s">
        <v>149</v>
      </c>
      <c r="E225" s="129" t="s">
        <v>1560</v>
      </c>
      <c r="F225" s="130" t="s">
        <v>1561</v>
      </c>
      <c r="G225" s="131" t="s">
        <v>572</v>
      </c>
      <c r="H225" s="132">
        <v>16</v>
      </c>
      <c r="I225" s="133"/>
      <c r="J225" s="133">
        <f>ROUND(I225*H225,2)</f>
        <v>0</v>
      </c>
      <c r="K225" s="130" t="s">
        <v>1</v>
      </c>
      <c r="L225" s="27"/>
      <c r="M225" s="134" t="s">
        <v>1</v>
      </c>
      <c r="N225" s="135" t="s">
        <v>44</v>
      </c>
      <c r="O225" s="136">
        <v>0</v>
      </c>
      <c r="P225" s="136">
        <f>O225*H225</f>
        <v>0</v>
      </c>
      <c r="Q225" s="136">
        <v>0</v>
      </c>
      <c r="R225" s="136">
        <f>Q225*H225</f>
        <v>0</v>
      </c>
      <c r="S225" s="136">
        <v>0</v>
      </c>
      <c r="T225" s="137">
        <f>S225*H225</f>
        <v>0</v>
      </c>
      <c r="AR225" s="138" t="s">
        <v>171</v>
      </c>
      <c r="AT225" s="138" t="s">
        <v>149</v>
      </c>
      <c r="AU225" s="138" t="s">
        <v>88</v>
      </c>
      <c r="AY225" s="15" t="s">
        <v>146</v>
      </c>
      <c r="BE225" s="139">
        <f>IF(N225="základní",J225,0)</f>
        <v>0</v>
      </c>
      <c r="BF225" s="139">
        <f>IF(N225="snížená",J225,0)</f>
        <v>0</v>
      </c>
      <c r="BG225" s="139">
        <f>IF(N225="zákl. přenesená",J225,0)</f>
        <v>0</v>
      </c>
      <c r="BH225" s="139">
        <f>IF(N225="sníž. přenesená",J225,0)</f>
        <v>0</v>
      </c>
      <c r="BI225" s="139">
        <f>IF(N225="nulová",J225,0)</f>
        <v>0</v>
      </c>
      <c r="BJ225" s="15" t="s">
        <v>19</v>
      </c>
      <c r="BK225" s="139">
        <f>ROUND(I225*H225,2)</f>
        <v>0</v>
      </c>
      <c r="BL225" s="15" t="s">
        <v>171</v>
      </c>
      <c r="BM225" s="138" t="s">
        <v>1687</v>
      </c>
    </row>
    <row r="226" spans="2:47" s="1" customFormat="1" ht="39">
      <c r="B226" s="27"/>
      <c r="D226" s="140" t="s">
        <v>156</v>
      </c>
      <c r="F226" s="141" t="s">
        <v>1563</v>
      </c>
      <c r="L226" s="27"/>
      <c r="M226" s="142"/>
      <c r="T226" s="51"/>
      <c r="AT226" s="15" t="s">
        <v>156</v>
      </c>
      <c r="AU226" s="15" t="s">
        <v>88</v>
      </c>
    </row>
    <row r="227" spans="2:65" s="1" customFormat="1" ht="24" customHeight="1">
      <c r="B227" s="127"/>
      <c r="C227" s="128" t="s">
        <v>492</v>
      </c>
      <c r="D227" s="128" t="s">
        <v>149</v>
      </c>
      <c r="E227" s="129" t="s">
        <v>1688</v>
      </c>
      <c r="F227" s="130" t="s">
        <v>1689</v>
      </c>
      <c r="G227" s="131" t="s">
        <v>572</v>
      </c>
      <c r="H227" s="132">
        <v>8</v>
      </c>
      <c r="I227" s="133"/>
      <c r="J227" s="133">
        <f>ROUND(I227*H227,2)</f>
        <v>0</v>
      </c>
      <c r="K227" s="130" t="s">
        <v>1</v>
      </c>
      <c r="L227" s="27"/>
      <c r="M227" s="134" t="s">
        <v>1</v>
      </c>
      <c r="N227" s="135" t="s">
        <v>44</v>
      </c>
      <c r="O227" s="136">
        <v>0</v>
      </c>
      <c r="P227" s="136">
        <f>O227*H227</f>
        <v>0</v>
      </c>
      <c r="Q227" s="136">
        <v>0</v>
      </c>
      <c r="R227" s="136">
        <f>Q227*H227</f>
        <v>0</v>
      </c>
      <c r="S227" s="136">
        <v>0</v>
      </c>
      <c r="T227" s="137">
        <f>S227*H227</f>
        <v>0</v>
      </c>
      <c r="AR227" s="138" t="s">
        <v>171</v>
      </c>
      <c r="AT227" s="138" t="s">
        <v>149</v>
      </c>
      <c r="AU227" s="138" t="s">
        <v>88</v>
      </c>
      <c r="AY227" s="15" t="s">
        <v>146</v>
      </c>
      <c r="BE227" s="139">
        <f>IF(N227="základní",J227,0)</f>
        <v>0</v>
      </c>
      <c r="BF227" s="139">
        <f>IF(N227="snížená",J227,0)</f>
        <v>0</v>
      </c>
      <c r="BG227" s="139">
        <f>IF(N227="zákl. přenesená",J227,0)</f>
        <v>0</v>
      </c>
      <c r="BH227" s="139">
        <f>IF(N227="sníž. přenesená",J227,0)</f>
        <v>0</v>
      </c>
      <c r="BI227" s="139">
        <f>IF(N227="nulová",J227,0)</f>
        <v>0</v>
      </c>
      <c r="BJ227" s="15" t="s">
        <v>19</v>
      </c>
      <c r="BK227" s="139">
        <f>ROUND(I227*H227,2)</f>
        <v>0</v>
      </c>
      <c r="BL227" s="15" t="s">
        <v>171</v>
      </c>
      <c r="BM227" s="138" t="s">
        <v>1690</v>
      </c>
    </row>
    <row r="228" spans="2:47" s="1" customFormat="1" ht="48.75">
      <c r="B228" s="27"/>
      <c r="D228" s="140" t="s">
        <v>156</v>
      </c>
      <c r="F228" s="141" t="s">
        <v>1691</v>
      </c>
      <c r="L228" s="27"/>
      <c r="M228" s="142"/>
      <c r="T228" s="51"/>
      <c r="AT228" s="15" t="s">
        <v>156</v>
      </c>
      <c r="AU228" s="15" t="s">
        <v>88</v>
      </c>
    </row>
    <row r="229" spans="2:65" s="1" customFormat="1" ht="16.5" customHeight="1">
      <c r="B229" s="127"/>
      <c r="C229" s="128" t="s">
        <v>795</v>
      </c>
      <c r="D229" s="128" t="s">
        <v>149</v>
      </c>
      <c r="E229" s="129" t="s">
        <v>1564</v>
      </c>
      <c r="F229" s="130" t="s">
        <v>1565</v>
      </c>
      <c r="G229" s="131" t="s">
        <v>572</v>
      </c>
      <c r="H229" s="132">
        <v>16</v>
      </c>
      <c r="I229" s="133"/>
      <c r="J229" s="133">
        <f>ROUND(I229*H229,2)</f>
        <v>0</v>
      </c>
      <c r="K229" s="130" t="s">
        <v>1</v>
      </c>
      <c r="L229" s="27"/>
      <c r="M229" s="134" t="s">
        <v>1</v>
      </c>
      <c r="N229" s="135" t="s">
        <v>44</v>
      </c>
      <c r="O229" s="136">
        <v>0</v>
      </c>
      <c r="P229" s="136">
        <f>O229*H229</f>
        <v>0</v>
      </c>
      <c r="Q229" s="136">
        <v>0</v>
      </c>
      <c r="R229" s="136">
        <f>Q229*H229</f>
        <v>0</v>
      </c>
      <c r="S229" s="136">
        <v>0</v>
      </c>
      <c r="T229" s="137">
        <f>S229*H229</f>
        <v>0</v>
      </c>
      <c r="AR229" s="138" t="s">
        <v>171</v>
      </c>
      <c r="AT229" s="138" t="s">
        <v>149</v>
      </c>
      <c r="AU229" s="138" t="s">
        <v>88</v>
      </c>
      <c r="AY229" s="15" t="s">
        <v>146</v>
      </c>
      <c r="BE229" s="139">
        <f>IF(N229="základní",J229,0)</f>
        <v>0</v>
      </c>
      <c r="BF229" s="139">
        <f>IF(N229="snížená",J229,0)</f>
        <v>0</v>
      </c>
      <c r="BG229" s="139">
        <f>IF(N229="zákl. přenesená",J229,0)</f>
        <v>0</v>
      </c>
      <c r="BH229" s="139">
        <f>IF(N229="sníž. přenesená",J229,0)</f>
        <v>0</v>
      </c>
      <c r="BI229" s="139">
        <f>IF(N229="nulová",J229,0)</f>
        <v>0</v>
      </c>
      <c r="BJ229" s="15" t="s">
        <v>19</v>
      </c>
      <c r="BK229" s="139">
        <f>ROUND(I229*H229,2)</f>
        <v>0</v>
      </c>
      <c r="BL229" s="15" t="s">
        <v>171</v>
      </c>
      <c r="BM229" s="138" t="s">
        <v>1692</v>
      </c>
    </row>
    <row r="230" spans="2:47" s="1" customFormat="1" ht="39">
      <c r="B230" s="27"/>
      <c r="D230" s="140" t="s">
        <v>156</v>
      </c>
      <c r="F230" s="141" t="s">
        <v>1567</v>
      </c>
      <c r="L230" s="27"/>
      <c r="M230" s="142"/>
      <c r="T230" s="51"/>
      <c r="AT230" s="15" t="s">
        <v>156</v>
      </c>
      <c r="AU230" s="15" t="s">
        <v>88</v>
      </c>
    </row>
    <row r="231" spans="2:65" s="1" customFormat="1" ht="16.5" customHeight="1">
      <c r="B231" s="127"/>
      <c r="C231" s="128" t="s">
        <v>802</v>
      </c>
      <c r="D231" s="128" t="s">
        <v>149</v>
      </c>
      <c r="E231" s="129" t="s">
        <v>1693</v>
      </c>
      <c r="F231" s="130" t="s">
        <v>1694</v>
      </c>
      <c r="G231" s="131" t="s">
        <v>235</v>
      </c>
      <c r="H231" s="132">
        <v>1</v>
      </c>
      <c r="I231" s="133"/>
      <c r="J231" s="133">
        <f>ROUND(I231*H231,2)</f>
        <v>0</v>
      </c>
      <c r="K231" s="130" t="s">
        <v>1</v>
      </c>
      <c r="L231" s="27"/>
      <c r="M231" s="134" t="s">
        <v>1</v>
      </c>
      <c r="N231" s="135" t="s">
        <v>44</v>
      </c>
      <c r="O231" s="136">
        <v>0</v>
      </c>
      <c r="P231" s="136">
        <f>O231*H231</f>
        <v>0</v>
      </c>
      <c r="Q231" s="136">
        <v>0</v>
      </c>
      <c r="R231" s="136">
        <f>Q231*H231</f>
        <v>0</v>
      </c>
      <c r="S231" s="136">
        <v>0</v>
      </c>
      <c r="T231" s="137">
        <f>S231*H231</f>
        <v>0</v>
      </c>
      <c r="AR231" s="138" t="s">
        <v>171</v>
      </c>
      <c r="AT231" s="138" t="s">
        <v>149</v>
      </c>
      <c r="AU231" s="138" t="s">
        <v>88</v>
      </c>
      <c r="AY231" s="15" t="s">
        <v>146</v>
      </c>
      <c r="BE231" s="139">
        <f>IF(N231="základní",J231,0)</f>
        <v>0</v>
      </c>
      <c r="BF231" s="139">
        <f>IF(N231="snížená",J231,0)</f>
        <v>0</v>
      </c>
      <c r="BG231" s="139">
        <f>IF(N231="zákl. přenesená",J231,0)</f>
        <v>0</v>
      </c>
      <c r="BH231" s="139">
        <f>IF(N231="sníž. přenesená",J231,0)</f>
        <v>0</v>
      </c>
      <c r="BI231" s="139">
        <f>IF(N231="nulová",J231,0)</f>
        <v>0</v>
      </c>
      <c r="BJ231" s="15" t="s">
        <v>19</v>
      </c>
      <c r="BK231" s="139">
        <f>ROUND(I231*H231,2)</f>
        <v>0</v>
      </c>
      <c r="BL231" s="15" t="s">
        <v>171</v>
      </c>
      <c r="BM231" s="138" t="s">
        <v>1757</v>
      </c>
    </row>
    <row r="232" spans="2:47" s="1" customFormat="1" ht="12">
      <c r="B232" s="27"/>
      <c r="D232" s="140" t="s">
        <v>156</v>
      </c>
      <c r="F232" s="141" t="s">
        <v>1694</v>
      </c>
      <c r="L232" s="27"/>
      <c r="M232" s="144"/>
      <c r="N232" s="145"/>
      <c r="O232" s="145"/>
      <c r="P232" s="145"/>
      <c r="Q232" s="145"/>
      <c r="R232" s="145"/>
      <c r="S232" s="145"/>
      <c r="T232" s="146"/>
      <c r="AT232" s="15" t="s">
        <v>156</v>
      </c>
      <c r="AU232" s="15" t="s">
        <v>88</v>
      </c>
    </row>
    <row r="233" spans="2:12" s="1" customFormat="1" ht="6.95" customHeight="1">
      <c r="B233" s="39"/>
      <c r="C233" s="40"/>
      <c r="D233" s="40"/>
      <c r="E233" s="40"/>
      <c r="F233" s="40"/>
      <c r="G233" s="40"/>
      <c r="H233" s="40"/>
      <c r="I233" s="40"/>
      <c r="J233" s="40"/>
      <c r="K233" s="40"/>
      <c r="L233" s="27"/>
    </row>
  </sheetData>
  <autoFilter ref="C124:K232"/>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87</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118</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ROUND(J122,2)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ROUND((SUM(BE122:BE158)),2)</f>
        <v>0</v>
      </c>
      <c r="I33" s="87">
        <v>0.21</v>
      </c>
      <c r="J33" s="86">
        <f>ROUND(((SUM(BE122:BE158))*I33),2)</f>
        <v>0</v>
      </c>
      <c r="L33" s="27"/>
    </row>
    <row r="34" spans="2:12" s="1" customFormat="1" ht="14.45" customHeight="1">
      <c r="B34" s="27"/>
      <c r="E34" s="24" t="s">
        <v>45</v>
      </c>
      <c r="F34" s="86">
        <f>ROUND((SUM(BF122:BF158)),2)</f>
        <v>0</v>
      </c>
      <c r="I34" s="87">
        <v>0.15</v>
      </c>
      <c r="J34" s="86">
        <f>ROUND(((SUM(BF122:BF158))*I34),2)</f>
        <v>0</v>
      </c>
      <c r="L34" s="27"/>
    </row>
    <row r="35" spans="2:12" s="1" customFormat="1" ht="14.45" customHeight="1" hidden="1">
      <c r="B35" s="27"/>
      <c r="E35" s="24" t="s">
        <v>46</v>
      </c>
      <c r="F35" s="86">
        <f>ROUND((SUM(BG122:BG158)),2)</f>
        <v>0</v>
      </c>
      <c r="I35" s="87">
        <v>0.21</v>
      </c>
      <c r="J35" s="86">
        <f>0</f>
        <v>0</v>
      </c>
      <c r="L35" s="27"/>
    </row>
    <row r="36" spans="2:12" s="1" customFormat="1" ht="14.45" customHeight="1" hidden="1">
      <c r="B36" s="27"/>
      <c r="E36" s="24" t="s">
        <v>47</v>
      </c>
      <c r="F36" s="86">
        <f>ROUND((SUM(BH122:BH158)),2)</f>
        <v>0</v>
      </c>
      <c r="I36" s="87">
        <v>0.15</v>
      </c>
      <c r="J36" s="86">
        <f>0</f>
        <v>0</v>
      </c>
      <c r="L36" s="27"/>
    </row>
    <row r="37" spans="2:12" s="1" customFormat="1" ht="14.45" customHeight="1" hidden="1">
      <c r="B37" s="27"/>
      <c r="E37" s="24" t="s">
        <v>48</v>
      </c>
      <c r="F37" s="86">
        <f>ROUND((SUM(BI122:BI158)),2)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000 - Nestavební náklady</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J122</f>
        <v>0</v>
      </c>
      <c r="L96" s="27"/>
      <c r="AU96" s="15" t="s">
        <v>123</v>
      </c>
    </row>
    <row r="97" spans="2:12" s="8" customFormat="1" ht="24.95" customHeight="1">
      <c r="B97" s="99"/>
      <c r="D97" s="100" t="s">
        <v>124</v>
      </c>
      <c r="E97" s="101"/>
      <c r="F97" s="101"/>
      <c r="G97" s="101"/>
      <c r="H97" s="101"/>
      <c r="I97" s="101"/>
      <c r="J97" s="102">
        <f>J123</f>
        <v>0</v>
      </c>
      <c r="L97" s="99"/>
    </row>
    <row r="98" spans="2:12" s="9" customFormat="1" ht="19.9" customHeight="1">
      <c r="B98" s="103"/>
      <c r="D98" s="104" t="s">
        <v>125</v>
      </c>
      <c r="E98" s="105"/>
      <c r="F98" s="105"/>
      <c r="G98" s="105"/>
      <c r="H98" s="105"/>
      <c r="I98" s="105"/>
      <c r="J98" s="106">
        <f>J124</f>
        <v>0</v>
      </c>
      <c r="L98" s="103"/>
    </row>
    <row r="99" spans="2:12" s="9" customFormat="1" ht="19.9" customHeight="1">
      <c r="B99" s="103"/>
      <c r="D99" s="104" t="s">
        <v>126</v>
      </c>
      <c r="E99" s="105"/>
      <c r="F99" s="105"/>
      <c r="G99" s="105"/>
      <c r="H99" s="105"/>
      <c r="I99" s="105"/>
      <c r="J99" s="106">
        <f>J137</f>
        <v>0</v>
      </c>
      <c r="L99" s="103"/>
    </row>
    <row r="100" spans="2:12" s="9" customFormat="1" ht="19.9" customHeight="1">
      <c r="B100" s="103"/>
      <c r="D100" s="104" t="s">
        <v>127</v>
      </c>
      <c r="E100" s="105"/>
      <c r="F100" s="105"/>
      <c r="G100" s="105"/>
      <c r="H100" s="105"/>
      <c r="I100" s="105"/>
      <c r="J100" s="106">
        <f>J144</f>
        <v>0</v>
      </c>
      <c r="L100" s="103"/>
    </row>
    <row r="101" spans="2:12" s="9" customFormat="1" ht="19.9" customHeight="1">
      <c r="B101" s="103"/>
      <c r="D101" s="104" t="s">
        <v>128</v>
      </c>
      <c r="E101" s="105"/>
      <c r="F101" s="105"/>
      <c r="G101" s="105"/>
      <c r="H101" s="105"/>
      <c r="I101" s="105"/>
      <c r="J101" s="106">
        <f>J151</f>
        <v>0</v>
      </c>
      <c r="L101" s="103"/>
    </row>
    <row r="102" spans="2:12" s="9" customFormat="1" ht="19.9" customHeight="1">
      <c r="B102" s="103"/>
      <c r="D102" s="104" t="s">
        <v>129</v>
      </c>
      <c r="E102" s="105"/>
      <c r="F102" s="105"/>
      <c r="G102" s="105"/>
      <c r="H102" s="105"/>
      <c r="I102" s="105"/>
      <c r="J102" s="106">
        <f>J155</f>
        <v>0</v>
      </c>
      <c r="L102" s="103"/>
    </row>
    <row r="103" spans="2:12" s="1" customFormat="1" ht="21.75" customHeight="1">
      <c r="B103" s="27"/>
      <c r="L103" s="27"/>
    </row>
    <row r="104" spans="2:12" s="1" customFormat="1" ht="6.95" customHeight="1">
      <c r="B104" s="39"/>
      <c r="C104" s="40"/>
      <c r="D104" s="40"/>
      <c r="E104" s="40"/>
      <c r="F104" s="40"/>
      <c r="G104" s="40"/>
      <c r="H104" s="40"/>
      <c r="I104" s="40"/>
      <c r="J104" s="40"/>
      <c r="K104" s="40"/>
      <c r="L104" s="27"/>
    </row>
    <row r="108" spans="2:12" s="1" customFormat="1" ht="6.95" customHeight="1">
      <c r="B108" s="41"/>
      <c r="C108" s="42"/>
      <c r="D108" s="42"/>
      <c r="E108" s="42"/>
      <c r="F108" s="42"/>
      <c r="G108" s="42"/>
      <c r="H108" s="42"/>
      <c r="I108" s="42"/>
      <c r="J108" s="42"/>
      <c r="K108" s="42"/>
      <c r="L108" s="27"/>
    </row>
    <row r="109" spans="2:12" s="1" customFormat="1" ht="24.95" customHeight="1">
      <c r="B109" s="27"/>
      <c r="C109" s="19" t="s">
        <v>130</v>
      </c>
      <c r="L109" s="27"/>
    </row>
    <row r="110" spans="2:12" s="1" customFormat="1" ht="6.95" customHeight="1">
      <c r="B110" s="27"/>
      <c r="L110" s="27"/>
    </row>
    <row r="111" spans="2:12" s="1" customFormat="1" ht="12" customHeight="1">
      <c r="B111" s="27"/>
      <c r="C111" s="24" t="s">
        <v>14</v>
      </c>
      <c r="L111" s="27"/>
    </row>
    <row r="112" spans="2:12" s="1" customFormat="1" ht="16.5" customHeight="1">
      <c r="B112" s="27"/>
      <c r="E112" s="207" t="str">
        <f>E7</f>
        <v>Oprava mostu ev. č. BM-569 Bernáčkova přes Svratku - AKTUALIZACE 2019</v>
      </c>
      <c r="F112" s="208"/>
      <c r="G112" s="208"/>
      <c r="H112" s="208"/>
      <c r="L112" s="27"/>
    </row>
    <row r="113" spans="2:12" s="1" customFormat="1" ht="12" customHeight="1">
      <c r="B113" s="27"/>
      <c r="C113" s="24" t="s">
        <v>117</v>
      </c>
      <c r="L113" s="27"/>
    </row>
    <row r="114" spans="2:12" s="1" customFormat="1" ht="16.5" customHeight="1">
      <c r="B114" s="27"/>
      <c r="E114" s="192" t="str">
        <f>E9</f>
        <v>000 - Nestavební náklady</v>
      </c>
      <c r="F114" s="206"/>
      <c r="G114" s="206"/>
      <c r="H114" s="206"/>
      <c r="L114" s="27"/>
    </row>
    <row r="115" spans="2:12" s="1" customFormat="1" ht="6.95" customHeight="1">
      <c r="B115" s="27"/>
      <c r="L115" s="27"/>
    </row>
    <row r="116" spans="2:12" s="1" customFormat="1" ht="12" customHeight="1">
      <c r="B116" s="27"/>
      <c r="C116" s="24" t="s">
        <v>20</v>
      </c>
      <c r="F116" s="22" t="str">
        <f>F12</f>
        <v xml:space="preserve"> </v>
      </c>
      <c r="I116" s="24" t="s">
        <v>22</v>
      </c>
      <c r="J116" s="47" t="str">
        <f>IF(J12="","",J12)</f>
        <v>30. 5. 2018</v>
      </c>
      <c r="L116" s="27"/>
    </row>
    <row r="117" spans="2:12" s="1" customFormat="1" ht="6.95" customHeight="1">
      <c r="B117" s="27"/>
      <c r="L117" s="27"/>
    </row>
    <row r="118" spans="2:12" s="1" customFormat="1" ht="27.95" customHeight="1">
      <c r="B118" s="27"/>
      <c r="C118" s="24" t="s">
        <v>26</v>
      </c>
      <c r="F118" s="22" t="str">
        <f>E15</f>
        <v>Brněnské komunikace, a.s.</v>
      </c>
      <c r="I118" s="24" t="s">
        <v>32</v>
      </c>
      <c r="J118" s="25" t="str">
        <f>E21</f>
        <v>Projekční kancelář PRIS spol. s r. o.</v>
      </c>
      <c r="L118" s="27"/>
    </row>
    <row r="119" spans="2:12" s="1" customFormat="1" ht="15.2" customHeight="1">
      <c r="B119" s="27"/>
      <c r="C119" s="24" t="s">
        <v>31</v>
      </c>
      <c r="F119" s="22" t="str">
        <f>IF(E18="","",E18)</f>
        <v xml:space="preserve"> </v>
      </c>
      <c r="I119" s="24" t="s">
        <v>36</v>
      </c>
      <c r="J119" s="25" t="str">
        <f>E24</f>
        <v xml:space="preserve"> </v>
      </c>
      <c r="L119" s="27"/>
    </row>
    <row r="120" spans="2:12" s="1" customFormat="1" ht="10.35" customHeight="1">
      <c r="B120" s="27"/>
      <c r="L120" s="27"/>
    </row>
    <row r="121" spans="2:20" s="10" customFormat="1" ht="29.25" customHeight="1">
      <c r="B121" s="107"/>
      <c r="C121" s="108" t="s">
        <v>131</v>
      </c>
      <c r="D121" s="109" t="s">
        <v>64</v>
      </c>
      <c r="E121" s="109" t="s">
        <v>60</v>
      </c>
      <c r="F121" s="109" t="s">
        <v>61</v>
      </c>
      <c r="G121" s="109" t="s">
        <v>132</v>
      </c>
      <c r="H121" s="109" t="s">
        <v>133</v>
      </c>
      <c r="I121" s="109" t="s">
        <v>134</v>
      </c>
      <c r="J121" s="110" t="s">
        <v>121</v>
      </c>
      <c r="K121" s="111" t="s">
        <v>135</v>
      </c>
      <c r="L121" s="107"/>
      <c r="M121" s="54" t="s">
        <v>1</v>
      </c>
      <c r="N121" s="55" t="s">
        <v>43</v>
      </c>
      <c r="O121" s="55" t="s">
        <v>136</v>
      </c>
      <c r="P121" s="55" t="s">
        <v>137</v>
      </c>
      <c r="Q121" s="55" t="s">
        <v>138</v>
      </c>
      <c r="R121" s="55" t="s">
        <v>139</v>
      </c>
      <c r="S121" s="55" t="s">
        <v>140</v>
      </c>
      <c r="T121" s="56" t="s">
        <v>141</v>
      </c>
    </row>
    <row r="122" spans="2:63" s="1" customFormat="1" ht="22.9" customHeight="1">
      <c r="B122" s="27"/>
      <c r="C122" s="59" t="s">
        <v>142</v>
      </c>
      <c r="J122" s="112">
        <f>BK122</f>
        <v>0</v>
      </c>
      <c r="L122" s="27"/>
      <c r="M122" s="57"/>
      <c r="N122" s="48"/>
      <c r="O122" s="48"/>
      <c r="P122" s="113">
        <f>P123</f>
        <v>0</v>
      </c>
      <c r="Q122" s="48"/>
      <c r="R122" s="113">
        <f>R123</f>
        <v>0</v>
      </c>
      <c r="S122" s="48"/>
      <c r="T122" s="114">
        <f>T123</f>
        <v>0</v>
      </c>
      <c r="AT122" s="15" t="s">
        <v>78</v>
      </c>
      <c r="AU122" s="15" t="s">
        <v>123</v>
      </c>
      <c r="BK122" s="115">
        <f>BK123</f>
        <v>0</v>
      </c>
    </row>
    <row r="123" spans="2:63" s="11" customFormat="1" ht="25.9" customHeight="1">
      <c r="B123" s="116"/>
      <c r="D123" s="117" t="s">
        <v>78</v>
      </c>
      <c r="E123" s="118" t="s">
        <v>143</v>
      </c>
      <c r="F123" s="118" t="s">
        <v>144</v>
      </c>
      <c r="J123" s="119">
        <f>BK123</f>
        <v>0</v>
      </c>
      <c r="L123" s="116"/>
      <c r="M123" s="120"/>
      <c r="P123" s="121">
        <f>P124+P137+P144+P151+P155</f>
        <v>0</v>
      </c>
      <c r="R123" s="121">
        <f>R124+R137+R144+R151+R155</f>
        <v>0</v>
      </c>
      <c r="T123" s="122">
        <f>T124+T137+T144+T151+T155</f>
        <v>0</v>
      </c>
      <c r="AR123" s="117" t="s">
        <v>145</v>
      </c>
      <c r="AT123" s="123" t="s">
        <v>78</v>
      </c>
      <c r="AU123" s="123" t="s">
        <v>79</v>
      </c>
      <c r="AY123" s="117" t="s">
        <v>146</v>
      </c>
      <c r="BK123" s="124">
        <f>BK124+BK137+BK144+BK151+BK155</f>
        <v>0</v>
      </c>
    </row>
    <row r="124" spans="2:63" s="11" customFormat="1" ht="22.9" customHeight="1">
      <c r="B124" s="116"/>
      <c r="D124" s="117" t="s">
        <v>78</v>
      </c>
      <c r="E124" s="125" t="s">
        <v>147</v>
      </c>
      <c r="F124" s="125" t="s">
        <v>148</v>
      </c>
      <c r="J124" s="126">
        <f>BK124</f>
        <v>0</v>
      </c>
      <c r="L124" s="116"/>
      <c r="M124" s="120"/>
      <c r="P124" s="121">
        <f>SUM(P125:P136)</f>
        <v>0</v>
      </c>
      <c r="R124" s="121">
        <f>SUM(R125:R136)</f>
        <v>0</v>
      </c>
      <c r="T124" s="122">
        <f>SUM(T125:T136)</f>
        <v>0</v>
      </c>
      <c r="AR124" s="117" t="s">
        <v>145</v>
      </c>
      <c r="AT124" s="123" t="s">
        <v>78</v>
      </c>
      <c r="AU124" s="123" t="s">
        <v>19</v>
      </c>
      <c r="AY124" s="117" t="s">
        <v>146</v>
      </c>
      <c r="BK124" s="124">
        <f>SUM(BK125:BK136)</f>
        <v>0</v>
      </c>
    </row>
    <row r="125" spans="2:65" s="1" customFormat="1" ht="16.5" customHeight="1">
      <c r="B125" s="127"/>
      <c r="C125" s="128" t="s">
        <v>19</v>
      </c>
      <c r="D125" s="128" t="s">
        <v>149</v>
      </c>
      <c r="E125" s="129" t="s">
        <v>150</v>
      </c>
      <c r="F125" s="130" t="s">
        <v>151</v>
      </c>
      <c r="G125" s="131" t="s">
        <v>152</v>
      </c>
      <c r="H125" s="132">
        <v>1</v>
      </c>
      <c r="I125" s="133"/>
      <c r="J125" s="133">
        <f>ROUND(I125*H125,2)</f>
        <v>0</v>
      </c>
      <c r="K125" s="130" t="s">
        <v>153</v>
      </c>
      <c r="L125" s="27"/>
      <c r="M125" s="134" t="s">
        <v>1</v>
      </c>
      <c r="N125" s="135" t="s">
        <v>44</v>
      </c>
      <c r="O125" s="136">
        <v>0</v>
      </c>
      <c r="P125" s="136">
        <f>O125*H125</f>
        <v>0</v>
      </c>
      <c r="Q125" s="136">
        <v>0</v>
      </c>
      <c r="R125" s="136">
        <f>Q125*H125</f>
        <v>0</v>
      </c>
      <c r="S125" s="136">
        <v>0</v>
      </c>
      <c r="T125" s="137">
        <f>S125*H125</f>
        <v>0</v>
      </c>
      <c r="AR125" s="138" t="s">
        <v>154</v>
      </c>
      <c r="AT125" s="138" t="s">
        <v>149</v>
      </c>
      <c r="AU125" s="138" t="s">
        <v>88</v>
      </c>
      <c r="AY125" s="15" t="s">
        <v>146</v>
      </c>
      <c r="BE125" s="139">
        <f>IF(N125="základní",J125,0)</f>
        <v>0</v>
      </c>
      <c r="BF125" s="139">
        <f>IF(N125="snížená",J125,0)</f>
        <v>0</v>
      </c>
      <c r="BG125" s="139">
        <f>IF(N125="zákl. přenesená",J125,0)</f>
        <v>0</v>
      </c>
      <c r="BH125" s="139">
        <f>IF(N125="sníž. přenesená",J125,0)</f>
        <v>0</v>
      </c>
      <c r="BI125" s="139">
        <f>IF(N125="nulová",J125,0)</f>
        <v>0</v>
      </c>
      <c r="BJ125" s="15" t="s">
        <v>19</v>
      </c>
      <c r="BK125" s="139">
        <f>ROUND(I125*H125,2)</f>
        <v>0</v>
      </c>
      <c r="BL125" s="15" t="s">
        <v>154</v>
      </c>
      <c r="BM125" s="138" t="s">
        <v>155</v>
      </c>
    </row>
    <row r="126" spans="2:47" s="1" customFormat="1" ht="19.5">
      <c r="B126" s="27"/>
      <c r="D126" s="140" t="s">
        <v>156</v>
      </c>
      <c r="F126" s="141" t="s">
        <v>157</v>
      </c>
      <c r="L126" s="27"/>
      <c r="M126" s="142"/>
      <c r="T126" s="51"/>
      <c r="AT126" s="15" t="s">
        <v>156</v>
      </c>
      <c r="AU126" s="15" t="s">
        <v>88</v>
      </c>
    </row>
    <row r="127" spans="2:47" s="1" customFormat="1" ht="97.5">
      <c r="B127" s="27"/>
      <c r="D127" s="140" t="s">
        <v>158</v>
      </c>
      <c r="F127" s="143" t="s">
        <v>159</v>
      </c>
      <c r="L127" s="27"/>
      <c r="M127" s="142"/>
      <c r="T127" s="51"/>
      <c r="AT127" s="15" t="s">
        <v>158</v>
      </c>
      <c r="AU127" s="15" t="s">
        <v>88</v>
      </c>
    </row>
    <row r="128" spans="2:65" s="1" customFormat="1" ht="16.5" customHeight="1">
      <c r="B128" s="127"/>
      <c r="C128" s="128" t="s">
        <v>88</v>
      </c>
      <c r="D128" s="128" t="s">
        <v>149</v>
      </c>
      <c r="E128" s="129" t="s">
        <v>160</v>
      </c>
      <c r="F128" s="130" t="s">
        <v>161</v>
      </c>
      <c r="G128" s="131" t="s">
        <v>152</v>
      </c>
      <c r="H128" s="132">
        <v>1</v>
      </c>
      <c r="I128" s="133"/>
      <c r="J128" s="133">
        <f>ROUND(I128*H128,2)</f>
        <v>0</v>
      </c>
      <c r="K128" s="130" t="s">
        <v>1</v>
      </c>
      <c r="L128" s="27"/>
      <c r="M128" s="134" t="s">
        <v>1</v>
      </c>
      <c r="N128" s="135" t="s">
        <v>44</v>
      </c>
      <c r="O128" s="136">
        <v>0</v>
      </c>
      <c r="P128" s="136">
        <f>O128*H128</f>
        <v>0</v>
      </c>
      <c r="Q128" s="136">
        <v>0</v>
      </c>
      <c r="R128" s="136">
        <f>Q128*H128</f>
        <v>0</v>
      </c>
      <c r="S128" s="136">
        <v>0</v>
      </c>
      <c r="T128" s="137">
        <f>S128*H128</f>
        <v>0</v>
      </c>
      <c r="AR128" s="138" t="s">
        <v>154</v>
      </c>
      <c r="AT128" s="138" t="s">
        <v>149</v>
      </c>
      <c r="AU128" s="138" t="s">
        <v>88</v>
      </c>
      <c r="AY128" s="15" t="s">
        <v>146</v>
      </c>
      <c r="BE128" s="139">
        <f>IF(N128="základní",J128,0)</f>
        <v>0</v>
      </c>
      <c r="BF128" s="139">
        <f>IF(N128="snížená",J128,0)</f>
        <v>0</v>
      </c>
      <c r="BG128" s="139">
        <f>IF(N128="zákl. přenesená",J128,0)</f>
        <v>0</v>
      </c>
      <c r="BH128" s="139">
        <f>IF(N128="sníž. přenesená",J128,0)</f>
        <v>0</v>
      </c>
      <c r="BI128" s="139">
        <f>IF(N128="nulová",J128,0)</f>
        <v>0</v>
      </c>
      <c r="BJ128" s="15" t="s">
        <v>19</v>
      </c>
      <c r="BK128" s="139">
        <f>ROUND(I128*H128,2)</f>
        <v>0</v>
      </c>
      <c r="BL128" s="15" t="s">
        <v>154</v>
      </c>
      <c r="BM128" s="138" t="s">
        <v>162</v>
      </c>
    </row>
    <row r="129" spans="2:47" s="1" customFormat="1" ht="19.5">
      <c r="B129" s="27"/>
      <c r="D129" s="140" t="s">
        <v>156</v>
      </c>
      <c r="F129" s="141" t="s">
        <v>163</v>
      </c>
      <c r="L129" s="27"/>
      <c r="M129" s="142"/>
      <c r="T129" s="51"/>
      <c r="AT129" s="15" t="s">
        <v>156</v>
      </c>
      <c r="AU129" s="15" t="s">
        <v>88</v>
      </c>
    </row>
    <row r="130" spans="2:47" s="1" customFormat="1" ht="29.25">
      <c r="B130" s="27"/>
      <c r="D130" s="140" t="s">
        <v>158</v>
      </c>
      <c r="F130" s="143" t="s">
        <v>164</v>
      </c>
      <c r="L130" s="27"/>
      <c r="M130" s="142"/>
      <c r="T130" s="51"/>
      <c r="AT130" s="15" t="s">
        <v>158</v>
      </c>
      <c r="AU130" s="15" t="s">
        <v>88</v>
      </c>
    </row>
    <row r="131" spans="2:65" s="1" customFormat="1" ht="16.5" customHeight="1">
      <c r="B131" s="127"/>
      <c r="C131" s="128" t="s">
        <v>165</v>
      </c>
      <c r="D131" s="128" t="s">
        <v>149</v>
      </c>
      <c r="E131" s="129" t="s">
        <v>166</v>
      </c>
      <c r="F131" s="130" t="s">
        <v>167</v>
      </c>
      <c r="G131" s="131" t="s">
        <v>152</v>
      </c>
      <c r="H131" s="132">
        <v>1</v>
      </c>
      <c r="I131" s="133"/>
      <c r="J131" s="133">
        <f>ROUND(I131*H131,2)</f>
        <v>0</v>
      </c>
      <c r="K131" s="130" t="s">
        <v>1</v>
      </c>
      <c r="L131" s="27"/>
      <c r="M131" s="134" t="s">
        <v>1</v>
      </c>
      <c r="N131" s="135" t="s">
        <v>44</v>
      </c>
      <c r="O131" s="136">
        <v>0</v>
      </c>
      <c r="P131" s="136">
        <f>O131*H131</f>
        <v>0</v>
      </c>
      <c r="Q131" s="136">
        <v>0</v>
      </c>
      <c r="R131" s="136">
        <f>Q131*H131</f>
        <v>0</v>
      </c>
      <c r="S131" s="136">
        <v>0</v>
      </c>
      <c r="T131" s="137">
        <f>S131*H131</f>
        <v>0</v>
      </c>
      <c r="AR131" s="138" t="s">
        <v>154</v>
      </c>
      <c r="AT131" s="138" t="s">
        <v>149</v>
      </c>
      <c r="AU131" s="138" t="s">
        <v>88</v>
      </c>
      <c r="AY131" s="15" t="s">
        <v>146</v>
      </c>
      <c r="BE131" s="139">
        <f>IF(N131="základní",J131,0)</f>
        <v>0</v>
      </c>
      <c r="BF131" s="139">
        <f>IF(N131="snížená",J131,0)</f>
        <v>0</v>
      </c>
      <c r="BG131" s="139">
        <f>IF(N131="zákl. přenesená",J131,0)</f>
        <v>0</v>
      </c>
      <c r="BH131" s="139">
        <f>IF(N131="sníž. přenesená",J131,0)</f>
        <v>0</v>
      </c>
      <c r="BI131" s="139">
        <f>IF(N131="nulová",J131,0)</f>
        <v>0</v>
      </c>
      <c r="BJ131" s="15" t="s">
        <v>19</v>
      </c>
      <c r="BK131" s="139">
        <f>ROUND(I131*H131,2)</f>
        <v>0</v>
      </c>
      <c r="BL131" s="15" t="s">
        <v>154</v>
      </c>
      <c r="BM131" s="138" t="s">
        <v>168</v>
      </c>
    </row>
    <row r="132" spans="2:47" s="1" customFormat="1" ht="19.5">
      <c r="B132" s="27"/>
      <c r="D132" s="140" t="s">
        <v>156</v>
      </c>
      <c r="F132" s="141" t="s">
        <v>169</v>
      </c>
      <c r="L132" s="27"/>
      <c r="M132" s="142"/>
      <c r="T132" s="51"/>
      <c r="AT132" s="15" t="s">
        <v>156</v>
      </c>
      <c r="AU132" s="15" t="s">
        <v>88</v>
      </c>
    </row>
    <row r="133" spans="2:47" s="1" customFormat="1" ht="19.5">
      <c r="B133" s="27"/>
      <c r="D133" s="140" t="s">
        <v>158</v>
      </c>
      <c r="F133" s="143" t="s">
        <v>170</v>
      </c>
      <c r="L133" s="27"/>
      <c r="M133" s="142"/>
      <c r="T133" s="51"/>
      <c r="AT133" s="15" t="s">
        <v>158</v>
      </c>
      <c r="AU133" s="15" t="s">
        <v>88</v>
      </c>
    </row>
    <row r="134" spans="2:65" s="1" customFormat="1" ht="16.5" customHeight="1">
      <c r="B134" s="127"/>
      <c r="C134" s="128" t="s">
        <v>171</v>
      </c>
      <c r="D134" s="128" t="s">
        <v>149</v>
      </c>
      <c r="E134" s="129" t="s">
        <v>172</v>
      </c>
      <c r="F134" s="130" t="s">
        <v>173</v>
      </c>
      <c r="G134" s="131" t="s">
        <v>152</v>
      </c>
      <c r="H134" s="132">
        <v>1</v>
      </c>
      <c r="I134" s="133"/>
      <c r="J134" s="133">
        <f>ROUND(I134*H134,2)</f>
        <v>0</v>
      </c>
      <c r="K134" s="130" t="s">
        <v>174</v>
      </c>
      <c r="L134" s="27"/>
      <c r="M134" s="134" t="s">
        <v>1</v>
      </c>
      <c r="N134" s="135" t="s">
        <v>44</v>
      </c>
      <c r="O134" s="136">
        <v>0</v>
      </c>
      <c r="P134" s="136">
        <f>O134*H134</f>
        <v>0</v>
      </c>
      <c r="Q134" s="136">
        <v>0</v>
      </c>
      <c r="R134" s="136">
        <f>Q134*H134</f>
        <v>0</v>
      </c>
      <c r="S134" s="136">
        <v>0</v>
      </c>
      <c r="T134" s="137">
        <f>S134*H134</f>
        <v>0</v>
      </c>
      <c r="AR134" s="138" t="s">
        <v>175</v>
      </c>
      <c r="AT134" s="138" t="s">
        <v>149</v>
      </c>
      <c r="AU134" s="138" t="s">
        <v>88</v>
      </c>
      <c r="AY134" s="15" t="s">
        <v>146</v>
      </c>
      <c r="BE134" s="139">
        <f>IF(N134="základní",J134,0)</f>
        <v>0</v>
      </c>
      <c r="BF134" s="139">
        <f>IF(N134="snížená",J134,0)</f>
        <v>0</v>
      </c>
      <c r="BG134" s="139">
        <f>IF(N134="zákl. přenesená",J134,0)</f>
        <v>0</v>
      </c>
      <c r="BH134" s="139">
        <f>IF(N134="sníž. přenesená",J134,0)</f>
        <v>0</v>
      </c>
      <c r="BI134" s="139">
        <f>IF(N134="nulová",J134,0)</f>
        <v>0</v>
      </c>
      <c r="BJ134" s="15" t="s">
        <v>19</v>
      </c>
      <c r="BK134" s="139">
        <f>ROUND(I134*H134,2)</f>
        <v>0</v>
      </c>
      <c r="BL134" s="15" t="s">
        <v>175</v>
      </c>
      <c r="BM134" s="138" t="s">
        <v>176</v>
      </c>
    </row>
    <row r="135" spans="2:47" s="1" customFormat="1" ht="29.25">
      <c r="B135" s="27"/>
      <c r="D135" s="140" t="s">
        <v>156</v>
      </c>
      <c r="F135" s="141" t="s">
        <v>177</v>
      </c>
      <c r="L135" s="27"/>
      <c r="M135" s="142"/>
      <c r="T135" s="51"/>
      <c r="AT135" s="15" t="s">
        <v>156</v>
      </c>
      <c r="AU135" s="15" t="s">
        <v>88</v>
      </c>
    </row>
    <row r="136" spans="2:47" s="1" customFormat="1" ht="39">
      <c r="B136" s="27"/>
      <c r="D136" s="140" t="s">
        <v>158</v>
      </c>
      <c r="F136" s="143" t="s">
        <v>178</v>
      </c>
      <c r="L136" s="27"/>
      <c r="M136" s="142"/>
      <c r="T136" s="51"/>
      <c r="AT136" s="15" t="s">
        <v>158</v>
      </c>
      <c r="AU136" s="15" t="s">
        <v>88</v>
      </c>
    </row>
    <row r="137" spans="2:63" s="11" customFormat="1" ht="22.9" customHeight="1">
      <c r="B137" s="116"/>
      <c r="D137" s="117" t="s">
        <v>78</v>
      </c>
      <c r="E137" s="125" t="s">
        <v>179</v>
      </c>
      <c r="F137" s="125" t="s">
        <v>180</v>
      </c>
      <c r="J137" s="126">
        <f>BK137</f>
        <v>0</v>
      </c>
      <c r="L137" s="116"/>
      <c r="M137" s="120"/>
      <c r="P137" s="121">
        <f>SUM(P138:P143)</f>
        <v>0</v>
      </c>
      <c r="R137" s="121">
        <f>SUM(R138:R143)</f>
        <v>0</v>
      </c>
      <c r="T137" s="122">
        <f>SUM(T138:T143)</f>
        <v>0</v>
      </c>
      <c r="AR137" s="117" t="s">
        <v>145</v>
      </c>
      <c r="AT137" s="123" t="s">
        <v>78</v>
      </c>
      <c r="AU137" s="123" t="s">
        <v>19</v>
      </c>
      <c r="AY137" s="117" t="s">
        <v>146</v>
      </c>
      <c r="BK137" s="124">
        <f>SUM(BK138:BK143)</f>
        <v>0</v>
      </c>
    </row>
    <row r="138" spans="2:65" s="1" customFormat="1" ht="16.5" customHeight="1">
      <c r="B138" s="127"/>
      <c r="C138" s="128" t="s">
        <v>145</v>
      </c>
      <c r="D138" s="128" t="s">
        <v>149</v>
      </c>
      <c r="E138" s="129" t="s">
        <v>181</v>
      </c>
      <c r="F138" s="130" t="s">
        <v>180</v>
      </c>
      <c r="G138" s="131" t="s">
        <v>152</v>
      </c>
      <c r="H138" s="132">
        <v>1</v>
      </c>
      <c r="I138" s="133"/>
      <c r="J138" s="133">
        <f>ROUND(I138*H138,2)</f>
        <v>0</v>
      </c>
      <c r="K138" s="130" t="s">
        <v>153</v>
      </c>
      <c r="L138" s="27"/>
      <c r="M138" s="134" t="s">
        <v>1</v>
      </c>
      <c r="N138" s="135" t="s">
        <v>44</v>
      </c>
      <c r="O138" s="136">
        <v>0</v>
      </c>
      <c r="P138" s="136">
        <f>O138*H138</f>
        <v>0</v>
      </c>
      <c r="Q138" s="136">
        <v>0</v>
      </c>
      <c r="R138" s="136">
        <f>Q138*H138</f>
        <v>0</v>
      </c>
      <c r="S138" s="136">
        <v>0</v>
      </c>
      <c r="T138" s="137">
        <f>S138*H138</f>
        <v>0</v>
      </c>
      <c r="AR138" s="138" t="s">
        <v>154</v>
      </c>
      <c r="AT138" s="138" t="s">
        <v>149</v>
      </c>
      <c r="AU138" s="138" t="s">
        <v>88</v>
      </c>
      <c r="AY138" s="15" t="s">
        <v>146</v>
      </c>
      <c r="BE138" s="139">
        <f>IF(N138="základní",J138,0)</f>
        <v>0</v>
      </c>
      <c r="BF138" s="139">
        <f>IF(N138="snížená",J138,0)</f>
        <v>0</v>
      </c>
      <c r="BG138" s="139">
        <f>IF(N138="zákl. přenesená",J138,0)</f>
        <v>0</v>
      </c>
      <c r="BH138" s="139">
        <f>IF(N138="sníž. přenesená",J138,0)</f>
        <v>0</v>
      </c>
      <c r="BI138" s="139">
        <f>IF(N138="nulová",J138,0)</f>
        <v>0</v>
      </c>
      <c r="BJ138" s="15" t="s">
        <v>19</v>
      </c>
      <c r="BK138" s="139">
        <f>ROUND(I138*H138,2)</f>
        <v>0</v>
      </c>
      <c r="BL138" s="15" t="s">
        <v>154</v>
      </c>
      <c r="BM138" s="138" t="s">
        <v>182</v>
      </c>
    </row>
    <row r="139" spans="2:47" s="1" customFormat="1" ht="12">
      <c r="B139" s="27"/>
      <c r="D139" s="140" t="s">
        <v>156</v>
      </c>
      <c r="F139" s="141" t="s">
        <v>183</v>
      </c>
      <c r="L139" s="27"/>
      <c r="M139" s="142"/>
      <c r="T139" s="51"/>
      <c r="AT139" s="15" t="s">
        <v>156</v>
      </c>
      <c r="AU139" s="15" t="s">
        <v>88</v>
      </c>
    </row>
    <row r="140" spans="2:47" s="1" customFormat="1" ht="78">
      <c r="B140" s="27"/>
      <c r="D140" s="140" t="s">
        <v>158</v>
      </c>
      <c r="F140" s="143" t="s">
        <v>184</v>
      </c>
      <c r="L140" s="27"/>
      <c r="M140" s="142"/>
      <c r="T140" s="51"/>
      <c r="AT140" s="15" t="s">
        <v>158</v>
      </c>
      <c r="AU140" s="15" t="s">
        <v>88</v>
      </c>
    </row>
    <row r="141" spans="2:65" s="1" customFormat="1" ht="16.5" customHeight="1">
      <c r="B141" s="127"/>
      <c r="C141" s="128" t="s">
        <v>185</v>
      </c>
      <c r="D141" s="128" t="s">
        <v>149</v>
      </c>
      <c r="E141" s="129" t="s">
        <v>186</v>
      </c>
      <c r="F141" s="130" t="s">
        <v>187</v>
      </c>
      <c r="G141" s="131" t="s">
        <v>152</v>
      </c>
      <c r="H141" s="132">
        <v>1</v>
      </c>
      <c r="I141" s="133"/>
      <c r="J141" s="133">
        <f>ROUND(I141*H141,2)</f>
        <v>0</v>
      </c>
      <c r="K141" s="130" t="s">
        <v>188</v>
      </c>
      <c r="L141" s="27"/>
      <c r="M141" s="134" t="s">
        <v>1</v>
      </c>
      <c r="N141" s="135" t="s">
        <v>44</v>
      </c>
      <c r="O141" s="136">
        <v>0</v>
      </c>
      <c r="P141" s="136">
        <f>O141*H141</f>
        <v>0</v>
      </c>
      <c r="Q141" s="136">
        <v>0</v>
      </c>
      <c r="R141" s="136">
        <f>Q141*H141</f>
        <v>0</v>
      </c>
      <c r="S141" s="136">
        <v>0</v>
      </c>
      <c r="T141" s="137">
        <f>S141*H141</f>
        <v>0</v>
      </c>
      <c r="AR141" s="138" t="s">
        <v>154</v>
      </c>
      <c r="AT141" s="138" t="s">
        <v>149</v>
      </c>
      <c r="AU141" s="138" t="s">
        <v>88</v>
      </c>
      <c r="AY141" s="15" t="s">
        <v>146</v>
      </c>
      <c r="BE141" s="139">
        <f>IF(N141="základní",J141,0)</f>
        <v>0</v>
      </c>
      <c r="BF141" s="139">
        <f>IF(N141="snížená",J141,0)</f>
        <v>0</v>
      </c>
      <c r="BG141" s="139">
        <f>IF(N141="zákl. přenesená",J141,0)</f>
        <v>0</v>
      </c>
      <c r="BH141" s="139">
        <f>IF(N141="sníž. přenesená",J141,0)</f>
        <v>0</v>
      </c>
      <c r="BI141" s="139">
        <f>IF(N141="nulová",J141,0)</f>
        <v>0</v>
      </c>
      <c r="BJ141" s="15" t="s">
        <v>19</v>
      </c>
      <c r="BK141" s="139">
        <f>ROUND(I141*H141,2)</f>
        <v>0</v>
      </c>
      <c r="BL141" s="15" t="s">
        <v>154</v>
      </c>
      <c r="BM141" s="138" t="s">
        <v>189</v>
      </c>
    </row>
    <row r="142" spans="2:47" s="1" customFormat="1" ht="12">
      <c r="B142" s="27"/>
      <c r="D142" s="140" t="s">
        <v>156</v>
      </c>
      <c r="F142" s="141" t="s">
        <v>187</v>
      </c>
      <c r="L142" s="27"/>
      <c r="M142" s="142"/>
      <c r="T142" s="51"/>
      <c r="AT142" s="15" t="s">
        <v>156</v>
      </c>
      <c r="AU142" s="15" t="s">
        <v>88</v>
      </c>
    </row>
    <row r="143" spans="2:47" s="1" customFormat="1" ht="78">
      <c r="B143" s="27"/>
      <c r="D143" s="140" t="s">
        <v>158</v>
      </c>
      <c r="F143" s="143" t="s">
        <v>190</v>
      </c>
      <c r="L143" s="27"/>
      <c r="M143" s="142"/>
      <c r="T143" s="51"/>
      <c r="AT143" s="15" t="s">
        <v>158</v>
      </c>
      <c r="AU143" s="15" t="s">
        <v>88</v>
      </c>
    </row>
    <row r="144" spans="2:63" s="11" customFormat="1" ht="22.9" customHeight="1">
      <c r="B144" s="116"/>
      <c r="D144" s="117" t="s">
        <v>78</v>
      </c>
      <c r="E144" s="125" t="s">
        <v>191</v>
      </c>
      <c r="F144" s="125" t="s">
        <v>192</v>
      </c>
      <c r="J144" s="126">
        <f>BK144</f>
        <v>0</v>
      </c>
      <c r="L144" s="116"/>
      <c r="M144" s="120"/>
      <c r="P144" s="121">
        <f>SUM(P145:P150)</f>
        <v>0</v>
      </c>
      <c r="R144" s="121">
        <f>SUM(R145:R150)</f>
        <v>0</v>
      </c>
      <c r="T144" s="122">
        <f>SUM(T145:T150)</f>
        <v>0</v>
      </c>
      <c r="AR144" s="117" t="s">
        <v>145</v>
      </c>
      <c r="AT144" s="123" t="s">
        <v>78</v>
      </c>
      <c r="AU144" s="123" t="s">
        <v>19</v>
      </c>
      <c r="AY144" s="117" t="s">
        <v>146</v>
      </c>
      <c r="BK144" s="124">
        <f>SUM(BK145:BK150)</f>
        <v>0</v>
      </c>
    </row>
    <row r="145" spans="2:65" s="1" customFormat="1" ht="16.5" customHeight="1">
      <c r="B145" s="127"/>
      <c r="C145" s="128" t="s">
        <v>193</v>
      </c>
      <c r="D145" s="128" t="s">
        <v>149</v>
      </c>
      <c r="E145" s="129" t="s">
        <v>194</v>
      </c>
      <c r="F145" s="130" t="s">
        <v>195</v>
      </c>
      <c r="G145" s="131" t="s">
        <v>196</v>
      </c>
      <c r="H145" s="132">
        <v>1</v>
      </c>
      <c r="I145" s="133"/>
      <c r="J145" s="133">
        <f>ROUND(I145*H145,2)</f>
        <v>0</v>
      </c>
      <c r="K145" s="130" t="s">
        <v>153</v>
      </c>
      <c r="L145" s="27"/>
      <c r="M145" s="134" t="s">
        <v>1</v>
      </c>
      <c r="N145" s="135" t="s">
        <v>44</v>
      </c>
      <c r="O145" s="136">
        <v>0</v>
      </c>
      <c r="P145" s="136">
        <f>O145*H145</f>
        <v>0</v>
      </c>
      <c r="Q145" s="136">
        <v>0</v>
      </c>
      <c r="R145" s="136">
        <f>Q145*H145</f>
        <v>0</v>
      </c>
      <c r="S145" s="136">
        <v>0</v>
      </c>
      <c r="T145" s="137">
        <f>S145*H145</f>
        <v>0</v>
      </c>
      <c r="AR145" s="138" t="s">
        <v>154</v>
      </c>
      <c r="AT145" s="138" t="s">
        <v>149</v>
      </c>
      <c r="AU145" s="138" t="s">
        <v>88</v>
      </c>
      <c r="AY145" s="15" t="s">
        <v>146</v>
      </c>
      <c r="BE145" s="139">
        <f>IF(N145="základní",J145,0)</f>
        <v>0</v>
      </c>
      <c r="BF145" s="139">
        <f>IF(N145="snížená",J145,0)</f>
        <v>0</v>
      </c>
      <c r="BG145" s="139">
        <f>IF(N145="zákl. přenesená",J145,0)</f>
        <v>0</v>
      </c>
      <c r="BH145" s="139">
        <f>IF(N145="sníž. přenesená",J145,0)</f>
        <v>0</v>
      </c>
      <c r="BI145" s="139">
        <f>IF(N145="nulová",J145,0)</f>
        <v>0</v>
      </c>
      <c r="BJ145" s="15" t="s">
        <v>19</v>
      </c>
      <c r="BK145" s="139">
        <f>ROUND(I145*H145,2)</f>
        <v>0</v>
      </c>
      <c r="BL145" s="15" t="s">
        <v>154</v>
      </c>
      <c r="BM145" s="138" t="s">
        <v>197</v>
      </c>
    </row>
    <row r="146" spans="2:47" s="1" customFormat="1" ht="19.5">
      <c r="B146" s="27"/>
      <c r="D146" s="140" t="s">
        <v>156</v>
      </c>
      <c r="F146" s="141" t="s">
        <v>198</v>
      </c>
      <c r="L146" s="27"/>
      <c r="M146" s="142"/>
      <c r="T146" s="51"/>
      <c r="AT146" s="15" t="s">
        <v>156</v>
      </c>
      <c r="AU146" s="15" t="s">
        <v>88</v>
      </c>
    </row>
    <row r="147" spans="2:47" s="1" customFormat="1" ht="78">
      <c r="B147" s="27"/>
      <c r="D147" s="140" t="s">
        <v>158</v>
      </c>
      <c r="F147" s="143" t="s">
        <v>1758</v>
      </c>
      <c r="L147" s="27"/>
      <c r="M147" s="142"/>
      <c r="T147" s="51"/>
      <c r="AT147" s="15" t="s">
        <v>158</v>
      </c>
      <c r="AU147" s="15" t="s">
        <v>88</v>
      </c>
    </row>
    <row r="148" spans="2:65" s="1" customFormat="1" ht="16.5" customHeight="1">
      <c r="B148" s="127"/>
      <c r="C148" s="128" t="s">
        <v>199</v>
      </c>
      <c r="D148" s="128" t="s">
        <v>149</v>
      </c>
      <c r="E148" s="129" t="s">
        <v>200</v>
      </c>
      <c r="F148" s="130" t="s">
        <v>201</v>
      </c>
      <c r="G148" s="131" t="s">
        <v>196</v>
      </c>
      <c r="H148" s="132">
        <v>1</v>
      </c>
      <c r="I148" s="133"/>
      <c r="J148" s="133">
        <f>ROUND(I148*H148,2)</f>
        <v>0</v>
      </c>
      <c r="K148" s="130" t="s">
        <v>1</v>
      </c>
      <c r="L148" s="27"/>
      <c r="M148" s="134" t="s">
        <v>1</v>
      </c>
      <c r="N148" s="135" t="s">
        <v>44</v>
      </c>
      <c r="O148" s="136">
        <v>0</v>
      </c>
      <c r="P148" s="136">
        <f>O148*H148</f>
        <v>0</v>
      </c>
      <c r="Q148" s="136">
        <v>0</v>
      </c>
      <c r="R148" s="136">
        <f>Q148*H148</f>
        <v>0</v>
      </c>
      <c r="S148" s="136">
        <v>0</v>
      </c>
      <c r="T148" s="137">
        <f>S148*H148</f>
        <v>0</v>
      </c>
      <c r="AR148" s="138" t="s">
        <v>154</v>
      </c>
      <c r="AT148" s="138" t="s">
        <v>149</v>
      </c>
      <c r="AU148" s="138" t="s">
        <v>88</v>
      </c>
      <c r="AY148" s="15" t="s">
        <v>146</v>
      </c>
      <c r="BE148" s="139">
        <f>IF(N148="základní",J148,0)</f>
        <v>0</v>
      </c>
      <c r="BF148" s="139">
        <f>IF(N148="snížená",J148,0)</f>
        <v>0</v>
      </c>
      <c r="BG148" s="139">
        <f>IF(N148="zákl. přenesená",J148,0)</f>
        <v>0</v>
      </c>
      <c r="BH148" s="139">
        <f>IF(N148="sníž. přenesená",J148,0)</f>
        <v>0</v>
      </c>
      <c r="BI148" s="139">
        <f>IF(N148="nulová",J148,0)</f>
        <v>0</v>
      </c>
      <c r="BJ148" s="15" t="s">
        <v>19</v>
      </c>
      <c r="BK148" s="139">
        <f>ROUND(I148*H148,2)</f>
        <v>0</v>
      </c>
      <c r="BL148" s="15" t="s">
        <v>154</v>
      </c>
      <c r="BM148" s="138" t="s">
        <v>202</v>
      </c>
    </row>
    <row r="149" spans="2:47" s="1" customFormat="1" ht="12">
      <c r="B149" s="27"/>
      <c r="D149" s="140" t="s">
        <v>156</v>
      </c>
      <c r="F149" s="141" t="s">
        <v>201</v>
      </c>
      <c r="L149" s="27"/>
      <c r="M149" s="142"/>
      <c r="T149" s="51"/>
      <c r="AT149" s="15" t="s">
        <v>156</v>
      </c>
      <c r="AU149" s="15" t="s">
        <v>88</v>
      </c>
    </row>
    <row r="150" spans="2:47" s="1" customFormat="1" ht="107.25">
      <c r="B150" s="27"/>
      <c r="D150" s="140" t="s">
        <v>158</v>
      </c>
      <c r="F150" s="143" t="s">
        <v>203</v>
      </c>
      <c r="L150" s="27"/>
      <c r="M150" s="142"/>
      <c r="T150" s="51"/>
      <c r="AT150" s="15" t="s">
        <v>158</v>
      </c>
      <c r="AU150" s="15" t="s">
        <v>88</v>
      </c>
    </row>
    <row r="151" spans="2:63" s="11" customFormat="1" ht="22.9" customHeight="1">
      <c r="B151" s="116"/>
      <c r="D151" s="117" t="s">
        <v>78</v>
      </c>
      <c r="E151" s="125" t="s">
        <v>204</v>
      </c>
      <c r="F151" s="125" t="s">
        <v>205</v>
      </c>
      <c r="J151" s="126">
        <f>BK151</f>
        <v>0</v>
      </c>
      <c r="L151" s="116"/>
      <c r="M151" s="120"/>
      <c r="P151" s="121">
        <f>SUM(P152:P154)</f>
        <v>0</v>
      </c>
      <c r="R151" s="121">
        <f>SUM(R152:R154)</f>
        <v>0</v>
      </c>
      <c r="T151" s="122">
        <f>SUM(T152:T154)</f>
        <v>0</v>
      </c>
      <c r="AR151" s="117" t="s">
        <v>145</v>
      </c>
      <c r="AT151" s="123" t="s">
        <v>78</v>
      </c>
      <c r="AU151" s="123" t="s">
        <v>19</v>
      </c>
      <c r="AY151" s="117" t="s">
        <v>146</v>
      </c>
      <c r="BK151" s="124">
        <f>SUM(BK152:BK154)</f>
        <v>0</v>
      </c>
    </row>
    <row r="152" spans="2:65" s="1" customFormat="1" ht="16.5" customHeight="1">
      <c r="B152" s="127"/>
      <c r="C152" s="128" t="s">
        <v>206</v>
      </c>
      <c r="D152" s="128" t="s">
        <v>149</v>
      </c>
      <c r="E152" s="129" t="s">
        <v>207</v>
      </c>
      <c r="F152" s="130" t="s">
        <v>205</v>
      </c>
      <c r="G152" s="131" t="s">
        <v>196</v>
      </c>
      <c r="H152" s="132">
        <v>1</v>
      </c>
      <c r="I152" s="133"/>
      <c r="J152" s="133">
        <f>ROUND(I152*H152,2)</f>
        <v>0</v>
      </c>
      <c r="K152" s="130" t="s">
        <v>153</v>
      </c>
      <c r="L152" s="27"/>
      <c r="M152" s="134" t="s">
        <v>1</v>
      </c>
      <c r="N152" s="135" t="s">
        <v>44</v>
      </c>
      <c r="O152" s="136">
        <v>0</v>
      </c>
      <c r="P152" s="136">
        <f>O152*H152</f>
        <v>0</v>
      </c>
      <c r="Q152" s="136">
        <v>0</v>
      </c>
      <c r="R152" s="136">
        <f>Q152*H152</f>
        <v>0</v>
      </c>
      <c r="S152" s="136">
        <v>0</v>
      </c>
      <c r="T152" s="137">
        <f>S152*H152</f>
        <v>0</v>
      </c>
      <c r="AR152" s="138" t="s">
        <v>154</v>
      </c>
      <c r="AT152" s="138" t="s">
        <v>149</v>
      </c>
      <c r="AU152" s="138" t="s">
        <v>88</v>
      </c>
      <c r="AY152" s="15" t="s">
        <v>146</v>
      </c>
      <c r="BE152" s="139">
        <f>IF(N152="základní",J152,0)</f>
        <v>0</v>
      </c>
      <c r="BF152" s="139">
        <f>IF(N152="snížená",J152,0)</f>
        <v>0</v>
      </c>
      <c r="BG152" s="139">
        <f>IF(N152="zákl. přenesená",J152,0)</f>
        <v>0</v>
      </c>
      <c r="BH152" s="139">
        <f>IF(N152="sníž. přenesená",J152,0)</f>
        <v>0</v>
      </c>
      <c r="BI152" s="139">
        <f>IF(N152="nulová",J152,0)</f>
        <v>0</v>
      </c>
      <c r="BJ152" s="15" t="s">
        <v>19</v>
      </c>
      <c r="BK152" s="139">
        <f>ROUND(I152*H152,2)</f>
        <v>0</v>
      </c>
      <c r="BL152" s="15" t="s">
        <v>154</v>
      </c>
      <c r="BM152" s="138" t="s">
        <v>208</v>
      </c>
    </row>
    <row r="153" spans="2:47" s="1" customFormat="1" ht="12">
      <c r="B153" s="27"/>
      <c r="D153" s="140" t="s">
        <v>156</v>
      </c>
      <c r="F153" s="141" t="s">
        <v>209</v>
      </c>
      <c r="L153" s="27"/>
      <c r="M153" s="142"/>
      <c r="T153" s="51"/>
      <c r="AT153" s="15" t="s">
        <v>156</v>
      </c>
      <c r="AU153" s="15" t="s">
        <v>88</v>
      </c>
    </row>
    <row r="154" spans="2:47" s="1" customFormat="1" ht="97.5">
      <c r="B154" s="27"/>
      <c r="D154" s="140" t="s">
        <v>158</v>
      </c>
      <c r="F154" s="143" t="s">
        <v>210</v>
      </c>
      <c r="L154" s="27"/>
      <c r="M154" s="142"/>
      <c r="T154" s="51"/>
      <c r="AT154" s="15" t="s">
        <v>158</v>
      </c>
      <c r="AU154" s="15" t="s">
        <v>88</v>
      </c>
    </row>
    <row r="155" spans="2:63" s="11" customFormat="1" ht="22.9" customHeight="1">
      <c r="B155" s="116"/>
      <c r="D155" s="117" t="s">
        <v>78</v>
      </c>
      <c r="E155" s="125" t="s">
        <v>211</v>
      </c>
      <c r="F155" s="125" t="s">
        <v>212</v>
      </c>
      <c r="J155" s="126">
        <f>BK155</f>
        <v>0</v>
      </c>
      <c r="L155" s="116"/>
      <c r="M155" s="120"/>
      <c r="P155" s="121">
        <f>SUM(P156:P158)</f>
        <v>0</v>
      </c>
      <c r="R155" s="121">
        <f>SUM(R156:R158)</f>
        <v>0</v>
      </c>
      <c r="T155" s="122">
        <f>SUM(T156:T158)</f>
        <v>0</v>
      </c>
      <c r="AR155" s="117" t="s">
        <v>145</v>
      </c>
      <c r="AT155" s="123" t="s">
        <v>78</v>
      </c>
      <c r="AU155" s="123" t="s">
        <v>19</v>
      </c>
      <c r="AY155" s="117" t="s">
        <v>146</v>
      </c>
      <c r="BK155" s="124">
        <f>SUM(BK156:BK158)</f>
        <v>0</v>
      </c>
    </row>
    <row r="156" spans="2:65" s="1" customFormat="1" ht="16.5" customHeight="1">
      <c r="B156" s="127"/>
      <c r="C156" s="128" t="s">
        <v>24</v>
      </c>
      <c r="D156" s="128" t="s">
        <v>149</v>
      </c>
      <c r="E156" s="129" t="s">
        <v>213</v>
      </c>
      <c r="F156" s="130" t="s">
        <v>214</v>
      </c>
      <c r="G156" s="131" t="s">
        <v>215</v>
      </c>
      <c r="H156" s="132">
        <v>1</v>
      </c>
      <c r="I156" s="133"/>
      <c r="J156" s="133">
        <f>ROUND(I156*H156,2)</f>
        <v>0</v>
      </c>
      <c r="K156" s="130" t="s">
        <v>174</v>
      </c>
      <c r="L156" s="27"/>
      <c r="M156" s="134" t="s">
        <v>1</v>
      </c>
      <c r="N156" s="135" t="s">
        <v>44</v>
      </c>
      <c r="O156" s="136">
        <v>0</v>
      </c>
      <c r="P156" s="136">
        <f>O156*H156</f>
        <v>0</v>
      </c>
      <c r="Q156" s="136">
        <v>0</v>
      </c>
      <c r="R156" s="136">
        <f>Q156*H156</f>
        <v>0</v>
      </c>
      <c r="S156" s="136">
        <v>0</v>
      </c>
      <c r="T156" s="137">
        <f>S156*H156</f>
        <v>0</v>
      </c>
      <c r="AR156" s="138" t="s">
        <v>154</v>
      </c>
      <c r="AT156" s="138" t="s">
        <v>149</v>
      </c>
      <c r="AU156" s="138" t="s">
        <v>88</v>
      </c>
      <c r="AY156" s="15" t="s">
        <v>146</v>
      </c>
      <c r="BE156" s="139">
        <f>IF(N156="základní",J156,0)</f>
        <v>0</v>
      </c>
      <c r="BF156" s="139">
        <f>IF(N156="snížená",J156,0)</f>
        <v>0</v>
      </c>
      <c r="BG156" s="139">
        <f>IF(N156="zákl. přenesená",J156,0)</f>
        <v>0</v>
      </c>
      <c r="BH156" s="139">
        <f>IF(N156="sníž. přenesená",J156,0)</f>
        <v>0</v>
      </c>
      <c r="BI156" s="139">
        <f>IF(N156="nulová",J156,0)</f>
        <v>0</v>
      </c>
      <c r="BJ156" s="15" t="s">
        <v>19</v>
      </c>
      <c r="BK156" s="139">
        <f>ROUND(I156*H156,2)</f>
        <v>0</v>
      </c>
      <c r="BL156" s="15" t="s">
        <v>154</v>
      </c>
      <c r="BM156" s="138" t="s">
        <v>216</v>
      </c>
    </row>
    <row r="157" spans="2:47" s="1" customFormat="1" ht="19.5">
      <c r="B157" s="27"/>
      <c r="D157" s="140" t="s">
        <v>156</v>
      </c>
      <c r="F157" s="141" t="s">
        <v>217</v>
      </c>
      <c r="L157" s="27"/>
      <c r="M157" s="142"/>
      <c r="T157" s="51"/>
      <c r="AT157" s="15" t="s">
        <v>156</v>
      </c>
      <c r="AU157" s="15" t="s">
        <v>88</v>
      </c>
    </row>
    <row r="158" spans="2:47" s="1" customFormat="1" ht="58.5">
      <c r="B158" s="27"/>
      <c r="D158" s="140" t="s">
        <v>158</v>
      </c>
      <c r="F158" s="143" t="s">
        <v>218</v>
      </c>
      <c r="L158" s="27"/>
      <c r="M158" s="144"/>
      <c r="N158" s="145"/>
      <c r="O158" s="145"/>
      <c r="P158" s="145"/>
      <c r="Q158" s="145"/>
      <c r="R158" s="145"/>
      <c r="S158" s="145"/>
      <c r="T158" s="146"/>
      <c r="AT158" s="15" t="s">
        <v>158</v>
      </c>
      <c r="AU158" s="15" t="s">
        <v>88</v>
      </c>
    </row>
    <row r="159" spans="2:12" s="1" customFormat="1" ht="6.95" customHeight="1">
      <c r="B159" s="39"/>
      <c r="C159" s="40"/>
      <c r="D159" s="40"/>
      <c r="E159" s="40"/>
      <c r="F159" s="40"/>
      <c r="G159" s="40"/>
      <c r="H159" s="40"/>
      <c r="I159" s="40"/>
      <c r="J159" s="40"/>
      <c r="K159" s="40"/>
      <c r="L159" s="27"/>
    </row>
  </sheetData>
  <autoFilter ref="C121:K158"/>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8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32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91</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219</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ROUND(J124,2)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ROUND((SUM(BE124:BE323)),2)</f>
        <v>0</v>
      </c>
      <c r="I33" s="87">
        <v>0.21</v>
      </c>
      <c r="J33" s="86">
        <f>ROUND(((SUM(BE124:BE323))*I33),2)</f>
        <v>0</v>
      </c>
      <c r="L33" s="27"/>
    </row>
    <row r="34" spans="2:12" s="1" customFormat="1" ht="14.45" customHeight="1">
      <c r="B34" s="27"/>
      <c r="E34" s="24" t="s">
        <v>45</v>
      </c>
      <c r="F34" s="86">
        <f>ROUND((SUM(BF124:BF323)),2)</f>
        <v>0</v>
      </c>
      <c r="I34" s="87">
        <v>0.15</v>
      </c>
      <c r="J34" s="86">
        <f>ROUND(((SUM(BF124:BF323))*I34),2)</f>
        <v>0</v>
      </c>
      <c r="L34" s="27"/>
    </row>
    <row r="35" spans="2:12" s="1" customFormat="1" ht="14.45" customHeight="1" hidden="1">
      <c r="B35" s="27"/>
      <c r="E35" s="24" t="s">
        <v>46</v>
      </c>
      <c r="F35" s="86">
        <f>ROUND((SUM(BG124:BG323)),2)</f>
        <v>0</v>
      </c>
      <c r="I35" s="87">
        <v>0.21</v>
      </c>
      <c r="J35" s="86">
        <f>0</f>
        <v>0</v>
      </c>
      <c r="L35" s="27"/>
    </row>
    <row r="36" spans="2:12" s="1" customFormat="1" ht="14.45" customHeight="1" hidden="1">
      <c r="B36" s="27"/>
      <c r="E36" s="24" t="s">
        <v>47</v>
      </c>
      <c r="F36" s="86">
        <f>ROUND((SUM(BH124:BH323)),2)</f>
        <v>0</v>
      </c>
      <c r="I36" s="87">
        <v>0.15</v>
      </c>
      <c r="J36" s="86">
        <f>0</f>
        <v>0</v>
      </c>
      <c r="L36" s="27"/>
    </row>
    <row r="37" spans="2:12" s="1" customFormat="1" ht="14.45" customHeight="1" hidden="1">
      <c r="B37" s="27"/>
      <c r="E37" s="24" t="s">
        <v>48</v>
      </c>
      <c r="F37" s="86">
        <f>ROUND((SUM(BI124:BI323)),2)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001 - Demolice mostu ev.č. BM-569</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J124</f>
        <v>0</v>
      </c>
      <c r="L96" s="27"/>
      <c r="AU96" s="15" t="s">
        <v>123</v>
      </c>
    </row>
    <row r="97" spans="2:12" s="8" customFormat="1" ht="24.95" customHeight="1">
      <c r="B97" s="99"/>
      <c r="D97" s="100" t="s">
        <v>220</v>
      </c>
      <c r="E97" s="101"/>
      <c r="F97" s="101"/>
      <c r="G97" s="101"/>
      <c r="H97" s="101"/>
      <c r="I97" s="101"/>
      <c r="J97" s="102">
        <f>J125</f>
        <v>0</v>
      </c>
      <c r="L97" s="99"/>
    </row>
    <row r="98" spans="2:12" s="8" customFormat="1" ht="24.95" customHeight="1">
      <c r="B98" s="99"/>
      <c r="D98" s="100" t="s">
        <v>221</v>
      </c>
      <c r="E98" s="101"/>
      <c r="F98" s="101"/>
      <c r="G98" s="101"/>
      <c r="H98" s="101"/>
      <c r="I98" s="101"/>
      <c r="J98" s="102">
        <f>J126</f>
        <v>0</v>
      </c>
      <c r="L98" s="99"/>
    </row>
    <row r="99" spans="2:12" s="9" customFormat="1" ht="19.9" customHeight="1">
      <c r="B99" s="103"/>
      <c r="D99" s="104" t="s">
        <v>222</v>
      </c>
      <c r="E99" s="105"/>
      <c r="F99" s="105"/>
      <c r="G99" s="105"/>
      <c r="H99" s="105"/>
      <c r="I99" s="105"/>
      <c r="J99" s="106">
        <f>J127</f>
        <v>0</v>
      </c>
      <c r="L99" s="103"/>
    </row>
    <row r="100" spans="2:12" s="9" customFormat="1" ht="19.9" customHeight="1">
      <c r="B100" s="103"/>
      <c r="D100" s="104" t="s">
        <v>223</v>
      </c>
      <c r="E100" s="105"/>
      <c r="F100" s="105"/>
      <c r="G100" s="105"/>
      <c r="H100" s="105"/>
      <c r="I100" s="105"/>
      <c r="J100" s="106">
        <f>J191</f>
        <v>0</v>
      </c>
      <c r="L100" s="103"/>
    </row>
    <row r="101" spans="2:12" s="9" customFormat="1" ht="19.9" customHeight="1">
      <c r="B101" s="103"/>
      <c r="D101" s="104" t="s">
        <v>224</v>
      </c>
      <c r="E101" s="105"/>
      <c r="F101" s="105"/>
      <c r="G101" s="105"/>
      <c r="H101" s="105"/>
      <c r="I101" s="105"/>
      <c r="J101" s="106">
        <f>J208</f>
        <v>0</v>
      </c>
      <c r="L101" s="103"/>
    </row>
    <row r="102" spans="2:12" s="9" customFormat="1" ht="14.85" customHeight="1">
      <c r="B102" s="103"/>
      <c r="D102" s="104" t="s">
        <v>225</v>
      </c>
      <c r="E102" s="105"/>
      <c r="F102" s="105"/>
      <c r="G102" s="105"/>
      <c r="H102" s="105"/>
      <c r="I102" s="105"/>
      <c r="J102" s="106">
        <f>J270</f>
        <v>0</v>
      </c>
      <c r="L102" s="103"/>
    </row>
    <row r="103" spans="2:12" s="9" customFormat="1" ht="19.9" customHeight="1">
      <c r="B103" s="103"/>
      <c r="D103" s="104" t="s">
        <v>226</v>
      </c>
      <c r="E103" s="105"/>
      <c r="F103" s="105"/>
      <c r="G103" s="105"/>
      <c r="H103" s="105"/>
      <c r="I103" s="105"/>
      <c r="J103" s="106">
        <f>J277</f>
        <v>0</v>
      </c>
      <c r="L103" s="103"/>
    </row>
    <row r="104" spans="2:12" s="9" customFormat="1" ht="19.9" customHeight="1">
      <c r="B104" s="103"/>
      <c r="D104" s="104" t="s">
        <v>227</v>
      </c>
      <c r="E104" s="105"/>
      <c r="F104" s="105"/>
      <c r="G104" s="105"/>
      <c r="H104" s="105"/>
      <c r="I104" s="105"/>
      <c r="J104" s="106">
        <f>J321</f>
        <v>0</v>
      </c>
      <c r="L104" s="103"/>
    </row>
    <row r="105" spans="2:12" s="1" customFormat="1" ht="21.75" customHeight="1">
      <c r="B105" s="27"/>
      <c r="L105" s="27"/>
    </row>
    <row r="106" spans="2:12" s="1" customFormat="1" ht="6.95" customHeight="1">
      <c r="B106" s="39"/>
      <c r="C106" s="40"/>
      <c r="D106" s="40"/>
      <c r="E106" s="40"/>
      <c r="F106" s="40"/>
      <c r="G106" s="40"/>
      <c r="H106" s="40"/>
      <c r="I106" s="40"/>
      <c r="J106" s="40"/>
      <c r="K106" s="40"/>
      <c r="L106" s="27"/>
    </row>
    <row r="110" spans="2:12" s="1" customFormat="1" ht="6.95" customHeight="1">
      <c r="B110" s="41"/>
      <c r="C110" s="42"/>
      <c r="D110" s="42"/>
      <c r="E110" s="42"/>
      <c r="F110" s="42"/>
      <c r="G110" s="42"/>
      <c r="H110" s="42"/>
      <c r="I110" s="42"/>
      <c r="J110" s="42"/>
      <c r="K110" s="42"/>
      <c r="L110" s="27"/>
    </row>
    <row r="111" spans="2:12" s="1" customFormat="1" ht="24.95" customHeight="1">
      <c r="B111" s="27"/>
      <c r="C111" s="19" t="s">
        <v>130</v>
      </c>
      <c r="L111" s="27"/>
    </row>
    <row r="112" spans="2:12" s="1" customFormat="1" ht="6.95" customHeight="1">
      <c r="B112" s="27"/>
      <c r="L112" s="27"/>
    </row>
    <row r="113" spans="2:12" s="1" customFormat="1" ht="12" customHeight="1">
      <c r="B113" s="27"/>
      <c r="C113" s="24" t="s">
        <v>14</v>
      </c>
      <c r="L113" s="27"/>
    </row>
    <row r="114" spans="2:12" s="1" customFormat="1" ht="16.5" customHeight="1">
      <c r="B114" s="27"/>
      <c r="E114" s="207" t="str">
        <f>E7</f>
        <v>Oprava mostu ev. č. BM-569 Bernáčkova přes Svratku - AKTUALIZACE 2019</v>
      </c>
      <c r="F114" s="208"/>
      <c r="G114" s="208"/>
      <c r="H114" s="208"/>
      <c r="L114" s="27"/>
    </row>
    <row r="115" spans="2:12" s="1" customFormat="1" ht="12" customHeight="1">
      <c r="B115" s="27"/>
      <c r="C115" s="24" t="s">
        <v>117</v>
      </c>
      <c r="L115" s="27"/>
    </row>
    <row r="116" spans="2:12" s="1" customFormat="1" ht="16.5" customHeight="1">
      <c r="B116" s="27"/>
      <c r="E116" s="192" t="str">
        <f>E9</f>
        <v>SO 001 - Demolice mostu ev.č. BM-569</v>
      </c>
      <c r="F116" s="206"/>
      <c r="G116" s="206"/>
      <c r="H116" s="206"/>
      <c r="L116" s="27"/>
    </row>
    <row r="117" spans="2:12" s="1" customFormat="1" ht="6.95" customHeight="1">
      <c r="B117" s="27"/>
      <c r="L117" s="27"/>
    </row>
    <row r="118" spans="2:12" s="1" customFormat="1" ht="12" customHeight="1">
      <c r="B118" s="27"/>
      <c r="C118" s="24" t="s">
        <v>20</v>
      </c>
      <c r="F118" s="22" t="str">
        <f>F12</f>
        <v xml:space="preserve"> </v>
      </c>
      <c r="I118" s="24" t="s">
        <v>22</v>
      </c>
      <c r="J118" s="47" t="str">
        <f>IF(J12="","",J12)</f>
        <v>30. 5. 2018</v>
      </c>
      <c r="L118" s="27"/>
    </row>
    <row r="119" spans="2:12" s="1" customFormat="1" ht="6.95" customHeight="1">
      <c r="B119" s="27"/>
      <c r="L119" s="27"/>
    </row>
    <row r="120" spans="2:12" s="1" customFormat="1" ht="27.95" customHeight="1">
      <c r="B120" s="27"/>
      <c r="C120" s="24" t="s">
        <v>26</v>
      </c>
      <c r="F120" s="22" t="str">
        <f>E15</f>
        <v>Brněnské komunikace, a.s.</v>
      </c>
      <c r="I120" s="24" t="s">
        <v>32</v>
      </c>
      <c r="J120" s="25" t="str">
        <f>E21</f>
        <v>Projekční kancelář PRIS spol. s r. o.</v>
      </c>
      <c r="L120" s="27"/>
    </row>
    <row r="121" spans="2:12" s="1" customFormat="1" ht="15.2" customHeight="1">
      <c r="B121" s="27"/>
      <c r="C121" s="24" t="s">
        <v>31</v>
      </c>
      <c r="F121" s="22" t="str">
        <f>IF(E18="","",E18)</f>
        <v xml:space="preserve"> </v>
      </c>
      <c r="I121" s="24" t="s">
        <v>36</v>
      </c>
      <c r="J121" s="25" t="str">
        <f>E24</f>
        <v xml:space="preserve"> </v>
      </c>
      <c r="L121" s="27"/>
    </row>
    <row r="122" spans="2:12" s="1" customFormat="1" ht="10.35" customHeight="1">
      <c r="B122" s="27"/>
      <c r="L122" s="27"/>
    </row>
    <row r="123" spans="2:20" s="10" customFormat="1" ht="29.25" customHeight="1">
      <c r="B123" s="107"/>
      <c r="C123" s="108" t="s">
        <v>131</v>
      </c>
      <c r="D123" s="109" t="s">
        <v>64</v>
      </c>
      <c r="E123" s="109" t="s">
        <v>60</v>
      </c>
      <c r="F123" s="109" t="s">
        <v>61</v>
      </c>
      <c r="G123" s="109" t="s">
        <v>132</v>
      </c>
      <c r="H123" s="109" t="s">
        <v>133</v>
      </c>
      <c r="I123" s="109" t="s">
        <v>134</v>
      </c>
      <c r="J123" s="110" t="s">
        <v>121</v>
      </c>
      <c r="K123" s="111" t="s">
        <v>135</v>
      </c>
      <c r="L123" s="107"/>
      <c r="M123" s="54" t="s">
        <v>1</v>
      </c>
      <c r="N123" s="55" t="s">
        <v>43</v>
      </c>
      <c r="O123" s="55" t="s">
        <v>136</v>
      </c>
      <c r="P123" s="55" t="s">
        <v>137</v>
      </c>
      <c r="Q123" s="55" t="s">
        <v>138</v>
      </c>
      <c r="R123" s="55" t="s">
        <v>139</v>
      </c>
      <c r="S123" s="55" t="s">
        <v>140</v>
      </c>
      <c r="T123" s="56" t="s">
        <v>141</v>
      </c>
    </row>
    <row r="124" spans="2:63" s="1" customFormat="1" ht="22.9" customHeight="1">
      <c r="B124" s="27"/>
      <c r="C124" s="59" t="s">
        <v>142</v>
      </c>
      <c r="J124" s="112">
        <f>BK124</f>
        <v>0</v>
      </c>
      <c r="L124" s="27"/>
      <c r="M124" s="57"/>
      <c r="N124" s="48"/>
      <c r="O124" s="48"/>
      <c r="P124" s="113">
        <f>P125+P126</f>
        <v>11518.079930999998</v>
      </c>
      <c r="Q124" s="48"/>
      <c r="R124" s="113">
        <f>R125+R126</f>
        <v>36.67318512</v>
      </c>
      <c r="S124" s="48"/>
      <c r="T124" s="114">
        <f>T125+T126</f>
        <v>2039.84892</v>
      </c>
      <c r="AT124" s="15" t="s">
        <v>78</v>
      </c>
      <c r="AU124" s="15" t="s">
        <v>123</v>
      </c>
      <c r="BK124" s="115">
        <f>BK125+BK126</f>
        <v>0</v>
      </c>
    </row>
    <row r="125" spans="2:63" s="11" customFormat="1" ht="25.9" customHeight="1">
      <c r="B125" s="116"/>
      <c r="D125" s="117" t="s">
        <v>78</v>
      </c>
      <c r="E125" s="118" t="s">
        <v>228</v>
      </c>
      <c r="F125" s="118" t="s">
        <v>229</v>
      </c>
      <c r="J125" s="119">
        <f>BK125</f>
        <v>0</v>
      </c>
      <c r="L125" s="116"/>
      <c r="M125" s="120"/>
      <c r="P125" s="121">
        <v>0</v>
      </c>
      <c r="R125" s="121">
        <v>0</v>
      </c>
      <c r="T125" s="122">
        <v>0</v>
      </c>
      <c r="AR125" s="117" t="s">
        <v>88</v>
      </c>
      <c r="AT125" s="123" t="s">
        <v>78</v>
      </c>
      <c r="AU125" s="123" t="s">
        <v>79</v>
      </c>
      <c r="AY125" s="117" t="s">
        <v>146</v>
      </c>
      <c r="BK125" s="124">
        <v>0</v>
      </c>
    </row>
    <row r="126" spans="2:63" s="11" customFormat="1" ht="25.9" customHeight="1">
      <c r="B126" s="116"/>
      <c r="D126" s="117" t="s">
        <v>78</v>
      </c>
      <c r="E126" s="118" t="s">
        <v>230</v>
      </c>
      <c r="F126" s="118" t="s">
        <v>231</v>
      </c>
      <c r="J126" s="119">
        <f>BK126</f>
        <v>0</v>
      </c>
      <c r="L126" s="116"/>
      <c r="M126" s="120"/>
      <c r="P126" s="121">
        <f>P127+P191+P208+P277+P321</f>
        <v>11518.079930999998</v>
      </c>
      <c r="R126" s="121">
        <f>R127+R191+R208+R277+R321</f>
        <v>36.67318512</v>
      </c>
      <c r="T126" s="122">
        <f>T127+T191+T208+T277+T321</f>
        <v>2039.84892</v>
      </c>
      <c r="AR126" s="117" t="s">
        <v>19</v>
      </c>
      <c r="AT126" s="123" t="s">
        <v>78</v>
      </c>
      <c r="AU126" s="123" t="s">
        <v>79</v>
      </c>
      <c r="AY126" s="117" t="s">
        <v>146</v>
      </c>
      <c r="BK126" s="124">
        <f>BK127+BK191+BK208+BK277+BK321</f>
        <v>0</v>
      </c>
    </row>
    <row r="127" spans="2:63" s="11" customFormat="1" ht="22.9" customHeight="1">
      <c r="B127" s="116"/>
      <c r="D127" s="117" t="s">
        <v>78</v>
      </c>
      <c r="E127" s="125" t="s">
        <v>19</v>
      </c>
      <c r="F127" s="125" t="s">
        <v>232</v>
      </c>
      <c r="J127" s="126">
        <f>BK127</f>
        <v>0</v>
      </c>
      <c r="L127" s="116"/>
      <c r="M127" s="120"/>
      <c r="P127" s="121">
        <f>SUM(P128:P190)</f>
        <v>155.968739</v>
      </c>
      <c r="R127" s="121">
        <f>SUM(R128:R190)</f>
        <v>0.08379500000000001</v>
      </c>
      <c r="T127" s="122">
        <f>SUM(T128:T190)</f>
        <v>395.08580000000006</v>
      </c>
      <c r="AR127" s="117" t="s">
        <v>19</v>
      </c>
      <c r="AT127" s="123" t="s">
        <v>78</v>
      </c>
      <c r="AU127" s="123" t="s">
        <v>19</v>
      </c>
      <c r="AY127" s="117" t="s">
        <v>146</v>
      </c>
      <c r="BK127" s="124">
        <f>SUM(BK128:BK190)</f>
        <v>0</v>
      </c>
    </row>
    <row r="128" spans="2:65" s="1" customFormat="1" ht="24" customHeight="1">
      <c r="B128" s="127"/>
      <c r="C128" s="128" t="s">
        <v>19</v>
      </c>
      <c r="D128" s="128" t="s">
        <v>149</v>
      </c>
      <c r="E128" s="129" t="s">
        <v>233</v>
      </c>
      <c r="F128" s="130" t="s">
        <v>234</v>
      </c>
      <c r="G128" s="131" t="s">
        <v>235</v>
      </c>
      <c r="H128" s="132">
        <v>1</v>
      </c>
      <c r="I128" s="133"/>
      <c r="J128" s="133">
        <f>ROUND(I128*H128,2)</f>
        <v>0</v>
      </c>
      <c r="K128" s="130" t="s">
        <v>188</v>
      </c>
      <c r="L128" s="27"/>
      <c r="M128" s="134" t="s">
        <v>1</v>
      </c>
      <c r="N128" s="135" t="s">
        <v>44</v>
      </c>
      <c r="O128" s="136">
        <v>0.49</v>
      </c>
      <c r="P128" s="136">
        <f>O128*H128</f>
        <v>0.49</v>
      </c>
      <c r="Q128" s="136">
        <v>0</v>
      </c>
      <c r="R128" s="136">
        <f>Q128*H128</f>
        <v>0</v>
      </c>
      <c r="S128" s="136">
        <v>0</v>
      </c>
      <c r="T128" s="137">
        <f>S128*H128</f>
        <v>0</v>
      </c>
      <c r="AR128" s="138" t="s">
        <v>171</v>
      </c>
      <c r="AT128" s="138" t="s">
        <v>149</v>
      </c>
      <c r="AU128" s="138" t="s">
        <v>88</v>
      </c>
      <c r="AY128" s="15" t="s">
        <v>146</v>
      </c>
      <c r="BE128" s="139">
        <f>IF(N128="základní",J128,0)</f>
        <v>0</v>
      </c>
      <c r="BF128" s="139">
        <f>IF(N128="snížená",J128,0)</f>
        <v>0</v>
      </c>
      <c r="BG128" s="139">
        <f>IF(N128="zákl. přenesená",J128,0)</f>
        <v>0</v>
      </c>
      <c r="BH128" s="139">
        <f>IF(N128="sníž. přenesená",J128,0)</f>
        <v>0</v>
      </c>
      <c r="BI128" s="139">
        <f>IF(N128="nulová",J128,0)</f>
        <v>0</v>
      </c>
      <c r="BJ128" s="15" t="s">
        <v>19</v>
      </c>
      <c r="BK128" s="139">
        <f>ROUND(I128*H128,2)</f>
        <v>0</v>
      </c>
      <c r="BL128" s="15" t="s">
        <v>171</v>
      </c>
      <c r="BM128" s="138" t="s">
        <v>236</v>
      </c>
    </row>
    <row r="129" spans="2:47" s="1" customFormat="1" ht="19.5">
      <c r="B129" s="27"/>
      <c r="D129" s="140" t="s">
        <v>156</v>
      </c>
      <c r="F129" s="141" t="s">
        <v>237</v>
      </c>
      <c r="L129" s="27"/>
      <c r="M129" s="142"/>
      <c r="T129" s="51"/>
      <c r="AT129" s="15" t="s">
        <v>156</v>
      </c>
      <c r="AU129" s="15" t="s">
        <v>88</v>
      </c>
    </row>
    <row r="130" spans="2:47" s="1" customFormat="1" ht="29.25">
      <c r="B130" s="27"/>
      <c r="D130" s="140" t="s">
        <v>158</v>
      </c>
      <c r="F130" s="143" t="s">
        <v>238</v>
      </c>
      <c r="L130" s="27"/>
      <c r="M130" s="142"/>
      <c r="T130" s="51"/>
      <c r="AT130" s="15" t="s">
        <v>158</v>
      </c>
      <c r="AU130" s="15" t="s">
        <v>88</v>
      </c>
    </row>
    <row r="131" spans="2:65" s="1" customFormat="1" ht="16.5" customHeight="1">
      <c r="B131" s="127"/>
      <c r="C131" s="128" t="s">
        <v>88</v>
      </c>
      <c r="D131" s="128" t="s">
        <v>149</v>
      </c>
      <c r="E131" s="129" t="s">
        <v>239</v>
      </c>
      <c r="F131" s="130" t="s">
        <v>240</v>
      </c>
      <c r="G131" s="131" t="s">
        <v>235</v>
      </c>
      <c r="H131" s="132">
        <v>1</v>
      </c>
      <c r="I131" s="133"/>
      <c r="J131" s="133">
        <f>ROUND(I131*H131,2)</f>
        <v>0</v>
      </c>
      <c r="K131" s="130" t="s">
        <v>188</v>
      </c>
      <c r="L131" s="27"/>
      <c r="M131" s="134" t="s">
        <v>1</v>
      </c>
      <c r="N131" s="135" t="s">
        <v>44</v>
      </c>
      <c r="O131" s="136">
        <v>0.659</v>
      </c>
      <c r="P131" s="136">
        <f>O131*H131</f>
        <v>0.659</v>
      </c>
      <c r="Q131" s="136">
        <v>5E-05</v>
      </c>
      <c r="R131" s="136">
        <f>Q131*H131</f>
        <v>5E-05</v>
      </c>
      <c r="S131" s="136">
        <v>0</v>
      </c>
      <c r="T131" s="137">
        <f>S131*H131</f>
        <v>0</v>
      </c>
      <c r="AR131" s="138" t="s">
        <v>171</v>
      </c>
      <c r="AT131" s="138" t="s">
        <v>149</v>
      </c>
      <c r="AU131" s="138" t="s">
        <v>88</v>
      </c>
      <c r="AY131" s="15" t="s">
        <v>146</v>
      </c>
      <c r="BE131" s="139">
        <f>IF(N131="základní",J131,0)</f>
        <v>0</v>
      </c>
      <c r="BF131" s="139">
        <f>IF(N131="snížená",J131,0)</f>
        <v>0</v>
      </c>
      <c r="BG131" s="139">
        <f>IF(N131="zákl. přenesená",J131,0)</f>
        <v>0</v>
      </c>
      <c r="BH131" s="139">
        <f>IF(N131="sníž. přenesená",J131,0)</f>
        <v>0</v>
      </c>
      <c r="BI131" s="139">
        <f>IF(N131="nulová",J131,0)</f>
        <v>0</v>
      </c>
      <c r="BJ131" s="15" t="s">
        <v>19</v>
      </c>
      <c r="BK131" s="139">
        <f>ROUND(I131*H131,2)</f>
        <v>0</v>
      </c>
      <c r="BL131" s="15" t="s">
        <v>171</v>
      </c>
      <c r="BM131" s="138" t="s">
        <v>241</v>
      </c>
    </row>
    <row r="132" spans="2:47" s="1" customFormat="1" ht="19.5">
      <c r="B132" s="27"/>
      <c r="D132" s="140" t="s">
        <v>156</v>
      </c>
      <c r="F132" s="141" t="s">
        <v>242</v>
      </c>
      <c r="L132" s="27"/>
      <c r="M132" s="142"/>
      <c r="T132" s="51"/>
      <c r="AT132" s="15" t="s">
        <v>156</v>
      </c>
      <c r="AU132" s="15" t="s">
        <v>88</v>
      </c>
    </row>
    <row r="133" spans="2:47" s="1" customFormat="1" ht="29.25">
      <c r="B133" s="27"/>
      <c r="D133" s="140" t="s">
        <v>158</v>
      </c>
      <c r="F133" s="143" t="s">
        <v>238</v>
      </c>
      <c r="L133" s="27"/>
      <c r="M133" s="142"/>
      <c r="T133" s="51"/>
      <c r="AT133" s="15" t="s">
        <v>158</v>
      </c>
      <c r="AU133" s="15" t="s">
        <v>88</v>
      </c>
    </row>
    <row r="134" spans="2:65" s="1" customFormat="1" ht="24" customHeight="1">
      <c r="B134" s="127"/>
      <c r="C134" s="128" t="s">
        <v>165</v>
      </c>
      <c r="D134" s="128" t="s">
        <v>149</v>
      </c>
      <c r="E134" s="129" t="s">
        <v>243</v>
      </c>
      <c r="F134" s="130" t="s">
        <v>244</v>
      </c>
      <c r="G134" s="131" t="s">
        <v>245</v>
      </c>
      <c r="H134" s="132">
        <v>9.1</v>
      </c>
      <c r="I134" s="133"/>
      <c r="J134" s="133">
        <f>ROUND(I134*H134,2)</f>
        <v>0</v>
      </c>
      <c r="K134" s="130" t="s">
        <v>188</v>
      </c>
      <c r="L134" s="27"/>
      <c r="M134" s="134" t="s">
        <v>1</v>
      </c>
      <c r="N134" s="135" t="s">
        <v>44</v>
      </c>
      <c r="O134" s="136">
        <v>0.272</v>
      </c>
      <c r="P134" s="136">
        <f>O134*H134</f>
        <v>2.4752</v>
      </c>
      <c r="Q134" s="136">
        <v>0</v>
      </c>
      <c r="R134" s="136">
        <f>Q134*H134</f>
        <v>0</v>
      </c>
      <c r="S134" s="136">
        <v>0.26</v>
      </c>
      <c r="T134" s="137">
        <f>S134*H134</f>
        <v>2.366</v>
      </c>
      <c r="AR134" s="138" t="s">
        <v>171</v>
      </c>
      <c r="AT134" s="138" t="s">
        <v>149</v>
      </c>
      <c r="AU134" s="138" t="s">
        <v>88</v>
      </c>
      <c r="AY134" s="15" t="s">
        <v>146</v>
      </c>
      <c r="BE134" s="139">
        <f>IF(N134="základní",J134,0)</f>
        <v>0</v>
      </c>
      <c r="BF134" s="139">
        <f>IF(N134="snížená",J134,0)</f>
        <v>0</v>
      </c>
      <c r="BG134" s="139">
        <f>IF(N134="zákl. přenesená",J134,0)</f>
        <v>0</v>
      </c>
      <c r="BH134" s="139">
        <f>IF(N134="sníž. přenesená",J134,0)</f>
        <v>0</v>
      </c>
      <c r="BI134" s="139">
        <f>IF(N134="nulová",J134,0)</f>
        <v>0</v>
      </c>
      <c r="BJ134" s="15" t="s">
        <v>19</v>
      </c>
      <c r="BK134" s="139">
        <f>ROUND(I134*H134,2)</f>
        <v>0</v>
      </c>
      <c r="BL134" s="15" t="s">
        <v>171</v>
      </c>
      <c r="BM134" s="138" t="s">
        <v>246</v>
      </c>
    </row>
    <row r="135" spans="2:47" s="1" customFormat="1" ht="39">
      <c r="B135" s="27"/>
      <c r="D135" s="140" t="s">
        <v>156</v>
      </c>
      <c r="F135" s="141" t="s">
        <v>247</v>
      </c>
      <c r="L135" s="27"/>
      <c r="M135" s="142"/>
      <c r="T135" s="51"/>
      <c r="AT135" s="15" t="s">
        <v>156</v>
      </c>
      <c r="AU135" s="15" t="s">
        <v>88</v>
      </c>
    </row>
    <row r="136" spans="2:47" s="1" customFormat="1" ht="29.25">
      <c r="B136" s="27"/>
      <c r="D136" s="140" t="s">
        <v>158</v>
      </c>
      <c r="F136" s="143" t="s">
        <v>248</v>
      </c>
      <c r="L136" s="27"/>
      <c r="M136" s="142"/>
      <c r="T136" s="51"/>
      <c r="AT136" s="15" t="s">
        <v>158</v>
      </c>
      <c r="AU136" s="15" t="s">
        <v>88</v>
      </c>
    </row>
    <row r="137" spans="2:65" s="1" customFormat="1" ht="24" customHeight="1">
      <c r="B137" s="127"/>
      <c r="C137" s="128" t="s">
        <v>171</v>
      </c>
      <c r="D137" s="128" t="s">
        <v>149</v>
      </c>
      <c r="E137" s="129" t="s">
        <v>249</v>
      </c>
      <c r="F137" s="130" t="s">
        <v>250</v>
      </c>
      <c r="G137" s="131" t="s">
        <v>245</v>
      </c>
      <c r="H137" s="132">
        <v>9.1</v>
      </c>
      <c r="I137" s="133"/>
      <c r="J137" s="133">
        <f>ROUND(I137*H137,2)</f>
        <v>0</v>
      </c>
      <c r="K137" s="130" t="s">
        <v>188</v>
      </c>
      <c r="L137" s="27"/>
      <c r="M137" s="134" t="s">
        <v>1</v>
      </c>
      <c r="N137" s="135" t="s">
        <v>44</v>
      </c>
      <c r="O137" s="136">
        <v>0.695</v>
      </c>
      <c r="P137" s="136">
        <f>O137*H137</f>
        <v>6.3245</v>
      </c>
      <c r="Q137" s="136">
        <v>0</v>
      </c>
      <c r="R137" s="136">
        <f>Q137*H137</f>
        <v>0</v>
      </c>
      <c r="S137" s="136">
        <v>0.29</v>
      </c>
      <c r="T137" s="137">
        <f>S137*H137</f>
        <v>2.639</v>
      </c>
      <c r="AR137" s="138" t="s">
        <v>171</v>
      </c>
      <c r="AT137" s="138" t="s">
        <v>149</v>
      </c>
      <c r="AU137" s="138" t="s">
        <v>88</v>
      </c>
      <c r="AY137" s="15" t="s">
        <v>146</v>
      </c>
      <c r="BE137" s="139">
        <f>IF(N137="základní",J137,0)</f>
        <v>0</v>
      </c>
      <c r="BF137" s="139">
        <f>IF(N137="snížená",J137,0)</f>
        <v>0</v>
      </c>
      <c r="BG137" s="139">
        <f>IF(N137="zákl. přenesená",J137,0)</f>
        <v>0</v>
      </c>
      <c r="BH137" s="139">
        <f>IF(N137="sníž. přenesená",J137,0)</f>
        <v>0</v>
      </c>
      <c r="BI137" s="139">
        <f>IF(N137="nulová",J137,0)</f>
        <v>0</v>
      </c>
      <c r="BJ137" s="15" t="s">
        <v>19</v>
      </c>
      <c r="BK137" s="139">
        <f>ROUND(I137*H137,2)</f>
        <v>0</v>
      </c>
      <c r="BL137" s="15" t="s">
        <v>171</v>
      </c>
      <c r="BM137" s="138" t="s">
        <v>251</v>
      </c>
    </row>
    <row r="138" spans="2:47" s="1" customFormat="1" ht="39">
      <c r="B138" s="27"/>
      <c r="D138" s="140" t="s">
        <v>156</v>
      </c>
      <c r="F138" s="141" t="s">
        <v>252</v>
      </c>
      <c r="L138" s="27"/>
      <c r="M138" s="142"/>
      <c r="T138" s="51"/>
      <c r="AT138" s="15" t="s">
        <v>156</v>
      </c>
      <c r="AU138" s="15" t="s">
        <v>88</v>
      </c>
    </row>
    <row r="139" spans="2:47" s="1" customFormat="1" ht="39">
      <c r="B139" s="27"/>
      <c r="D139" s="140" t="s">
        <v>158</v>
      </c>
      <c r="F139" s="143" t="s">
        <v>253</v>
      </c>
      <c r="L139" s="27"/>
      <c r="M139" s="142"/>
      <c r="T139" s="51"/>
      <c r="AT139" s="15" t="s">
        <v>158</v>
      </c>
      <c r="AU139" s="15" t="s">
        <v>88</v>
      </c>
    </row>
    <row r="140" spans="2:65" s="1" customFormat="1" ht="24" customHeight="1">
      <c r="B140" s="127"/>
      <c r="C140" s="128" t="s">
        <v>145</v>
      </c>
      <c r="D140" s="128" t="s">
        <v>149</v>
      </c>
      <c r="E140" s="129" t="s">
        <v>254</v>
      </c>
      <c r="F140" s="130" t="s">
        <v>255</v>
      </c>
      <c r="G140" s="131" t="s">
        <v>245</v>
      </c>
      <c r="H140" s="132">
        <v>175</v>
      </c>
      <c r="I140" s="133"/>
      <c r="J140" s="133">
        <f>ROUND(I140*H140,2)</f>
        <v>0</v>
      </c>
      <c r="K140" s="130" t="s">
        <v>188</v>
      </c>
      <c r="L140" s="27"/>
      <c r="M140" s="134" t="s">
        <v>1</v>
      </c>
      <c r="N140" s="135" t="s">
        <v>44</v>
      </c>
      <c r="O140" s="136">
        <v>0.201</v>
      </c>
      <c r="P140" s="136">
        <f>O140*H140</f>
        <v>35.175000000000004</v>
      </c>
      <c r="Q140" s="136">
        <v>0</v>
      </c>
      <c r="R140" s="136">
        <f>Q140*H140</f>
        <v>0</v>
      </c>
      <c r="S140" s="136">
        <v>0.58</v>
      </c>
      <c r="T140" s="137">
        <f>S140*H140</f>
        <v>101.5</v>
      </c>
      <c r="AR140" s="138" t="s">
        <v>171</v>
      </c>
      <c r="AT140" s="138" t="s">
        <v>149</v>
      </c>
      <c r="AU140" s="138" t="s">
        <v>88</v>
      </c>
      <c r="AY140" s="15" t="s">
        <v>146</v>
      </c>
      <c r="BE140" s="139">
        <f>IF(N140="základní",J140,0)</f>
        <v>0</v>
      </c>
      <c r="BF140" s="139">
        <f>IF(N140="snížená",J140,0)</f>
        <v>0</v>
      </c>
      <c r="BG140" s="139">
        <f>IF(N140="zákl. přenesená",J140,0)</f>
        <v>0</v>
      </c>
      <c r="BH140" s="139">
        <f>IF(N140="sníž. přenesená",J140,0)</f>
        <v>0</v>
      </c>
      <c r="BI140" s="139">
        <f>IF(N140="nulová",J140,0)</f>
        <v>0</v>
      </c>
      <c r="BJ140" s="15" t="s">
        <v>19</v>
      </c>
      <c r="BK140" s="139">
        <f>ROUND(I140*H140,2)</f>
        <v>0</v>
      </c>
      <c r="BL140" s="15" t="s">
        <v>171</v>
      </c>
      <c r="BM140" s="138" t="s">
        <v>256</v>
      </c>
    </row>
    <row r="141" spans="2:47" s="1" customFormat="1" ht="39">
      <c r="B141" s="27"/>
      <c r="D141" s="140" t="s">
        <v>156</v>
      </c>
      <c r="F141" s="141" t="s">
        <v>257</v>
      </c>
      <c r="L141" s="27"/>
      <c r="M141" s="142"/>
      <c r="T141" s="51"/>
      <c r="AT141" s="15" t="s">
        <v>156</v>
      </c>
      <c r="AU141" s="15" t="s">
        <v>88</v>
      </c>
    </row>
    <row r="142" spans="2:47" s="1" customFormat="1" ht="29.25">
      <c r="B142" s="27"/>
      <c r="D142" s="140" t="s">
        <v>158</v>
      </c>
      <c r="F142" s="143" t="s">
        <v>258</v>
      </c>
      <c r="L142" s="27"/>
      <c r="M142" s="142"/>
      <c r="T142" s="51"/>
      <c r="AT142" s="15" t="s">
        <v>158</v>
      </c>
      <c r="AU142" s="15" t="s">
        <v>88</v>
      </c>
    </row>
    <row r="143" spans="2:51" s="12" customFormat="1" ht="12">
      <c r="B143" s="147"/>
      <c r="D143" s="140" t="s">
        <v>259</v>
      </c>
      <c r="E143" s="148" t="s">
        <v>1</v>
      </c>
      <c r="F143" s="149" t="s">
        <v>260</v>
      </c>
      <c r="H143" s="150">
        <v>70.75</v>
      </c>
      <c r="L143" s="147"/>
      <c r="M143" s="151"/>
      <c r="T143" s="152"/>
      <c r="AT143" s="148" t="s">
        <v>259</v>
      </c>
      <c r="AU143" s="148" t="s">
        <v>88</v>
      </c>
      <c r="AV143" s="12" t="s">
        <v>88</v>
      </c>
      <c r="AW143" s="12" t="s">
        <v>35</v>
      </c>
      <c r="AX143" s="12" t="s">
        <v>79</v>
      </c>
      <c r="AY143" s="148" t="s">
        <v>146</v>
      </c>
    </row>
    <row r="144" spans="2:51" s="12" customFormat="1" ht="12">
      <c r="B144" s="147"/>
      <c r="D144" s="140" t="s">
        <v>259</v>
      </c>
      <c r="E144" s="148" t="s">
        <v>1</v>
      </c>
      <c r="F144" s="149" t="s">
        <v>261</v>
      </c>
      <c r="H144" s="150">
        <v>76.5</v>
      </c>
      <c r="L144" s="147"/>
      <c r="M144" s="151"/>
      <c r="T144" s="152"/>
      <c r="AT144" s="148" t="s">
        <v>259</v>
      </c>
      <c r="AU144" s="148" t="s">
        <v>88</v>
      </c>
      <c r="AV144" s="12" t="s">
        <v>88</v>
      </c>
      <c r="AW144" s="12" t="s">
        <v>35</v>
      </c>
      <c r="AX144" s="12" t="s">
        <v>79</v>
      </c>
      <c r="AY144" s="148" t="s">
        <v>146</v>
      </c>
    </row>
    <row r="145" spans="2:51" s="12" customFormat="1" ht="12">
      <c r="B145" s="147"/>
      <c r="D145" s="140" t="s">
        <v>259</v>
      </c>
      <c r="E145" s="148" t="s">
        <v>1</v>
      </c>
      <c r="F145" s="149" t="s">
        <v>262</v>
      </c>
      <c r="H145" s="150">
        <v>27.75</v>
      </c>
      <c r="L145" s="147"/>
      <c r="M145" s="151"/>
      <c r="T145" s="152"/>
      <c r="AT145" s="148" t="s">
        <v>259</v>
      </c>
      <c r="AU145" s="148" t="s">
        <v>88</v>
      </c>
      <c r="AV145" s="12" t="s">
        <v>88</v>
      </c>
      <c r="AW145" s="12" t="s">
        <v>35</v>
      </c>
      <c r="AX145" s="12" t="s">
        <v>79</v>
      </c>
      <c r="AY145" s="148" t="s">
        <v>146</v>
      </c>
    </row>
    <row r="146" spans="2:51" s="13" customFormat="1" ht="12">
      <c r="B146" s="153"/>
      <c r="D146" s="140" t="s">
        <v>259</v>
      </c>
      <c r="E146" s="154" t="s">
        <v>1</v>
      </c>
      <c r="F146" s="155" t="s">
        <v>263</v>
      </c>
      <c r="H146" s="156">
        <v>175</v>
      </c>
      <c r="L146" s="153"/>
      <c r="M146" s="157"/>
      <c r="T146" s="158"/>
      <c r="AT146" s="154" t="s">
        <v>259</v>
      </c>
      <c r="AU146" s="154" t="s">
        <v>88</v>
      </c>
      <c r="AV146" s="13" t="s">
        <v>171</v>
      </c>
      <c r="AW146" s="13" t="s">
        <v>35</v>
      </c>
      <c r="AX146" s="13" t="s">
        <v>19</v>
      </c>
      <c r="AY146" s="154" t="s">
        <v>146</v>
      </c>
    </row>
    <row r="147" spans="2:65" s="1" customFormat="1" ht="24" customHeight="1">
      <c r="B147" s="127"/>
      <c r="C147" s="128" t="s">
        <v>185</v>
      </c>
      <c r="D147" s="128" t="s">
        <v>149</v>
      </c>
      <c r="E147" s="129" t="s">
        <v>264</v>
      </c>
      <c r="F147" s="130" t="s">
        <v>265</v>
      </c>
      <c r="G147" s="131" t="s">
        <v>245</v>
      </c>
      <c r="H147" s="132">
        <v>226.65</v>
      </c>
      <c r="I147" s="133"/>
      <c r="J147" s="133">
        <f>ROUND(I147*H147,2)</f>
        <v>0</v>
      </c>
      <c r="K147" s="130" t="s">
        <v>188</v>
      </c>
      <c r="L147" s="27"/>
      <c r="M147" s="134" t="s">
        <v>1</v>
      </c>
      <c r="N147" s="135" t="s">
        <v>44</v>
      </c>
      <c r="O147" s="136">
        <v>0.2</v>
      </c>
      <c r="P147" s="136">
        <f>O147*H147</f>
        <v>45.330000000000005</v>
      </c>
      <c r="Q147" s="136">
        <v>0</v>
      </c>
      <c r="R147" s="136">
        <f>Q147*H147</f>
        <v>0</v>
      </c>
      <c r="S147" s="136">
        <v>0.24</v>
      </c>
      <c r="T147" s="137">
        <f>S147*H147</f>
        <v>54.396</v>
      </c>
      <c r="AR147" s="138" t="s">
        <v>171</v>
      </c>
      <c r="AT147" s="138" t="s">
        <v>149</v>
      </c>
      <c r="AU147" s="138" t="s">
        <v>88</v>
      </c>
      <c r="AY147" s="15" t="s">
        <v>146</v>
      </c>
      <c r="BE147" s="139">
        <f>IF(N147="základní",J147,0)</f>
        <v>0</v>
      </c>
      <c r="BF147" s="139">
        <f>IF(N147="snížená",J147,0)</f>
        <v>0</v>
      </c>
      <c r="BG147" s="139">
        <f>IF(N147="zákl. přenesená",J147,0)</f>
        <v>0</v>
      </c>
      <c r="BH147" s="139">
        <f>IF(N147="sníž. přenesená",J147,0)</f>
        <v>0</v>
      </c>
      <c r="BI147" s="139">
        <f>IF(N147="nulová",J147,0)</f>
        <v>0</v>
      </c>
      <c r="BJ147" s="15" t="s">
        <v>19</v>
      </c>
      <c r="BK147" s="139">
        <f>ROUND(I147*H147,2)</f>
        <v>0</v>
      </c>
      <c r="BL147" s="15" t="s">
        <v>171</v>
      </c>
      <c r="BM147" s="138" t="s">
        <v>266</v>
      </c>
    </row>
    <row r="148" spans="2:47" s="1" customFormat="1" ht="39">
      <c r="B148" s="27"/>
      <c r="D148" s="140" t="s">
        <v>156</v>
      </c>
      <c r="F148" s="141" t="s">
        <v>267</v>
      </c>
      <c r="L148" s="27"/>
      <c r="M148" s="142"/>
      <c r="T148" s="51"/>
      <c r="AT148" s="15" t="s">
        <v>156</v>
      </c>
      <c r="AU148" s="15" t="s">
        <v>88</v>
      </c>
    </row>
    <row r="149" spans="2:47" s="1" customFormat="1" ht="29.25">
      <c r="B149" s="27"/>
      <c r="D149" s="140" t="s">
        <v>158</v>
      </c>
      <c r="F149" s="143" t="s">
        <v>268</v>
      </c>
      <c r="L149" s="27"/>
      <c r="M149" s="142"/>
      <c r="T149" s="51"/>
      <c r="AT149" s="15" t="s">
        <v>158</v>
      </c>
      <c r="AU149" s="15" t="s">
        <v>88</v>
      </c>
    </row>
    <row r="150" spans="2:51" s="12" customFormat="1" ht="12">
      <c r="B150" s="147"/>
      <c r="D150" s="140" t="s">
        <v>259</v>
      </c>
      <c r="E150" s="148" t="s">
        <v>1</v>
      </c>
      <c r="F150" s="149" t="s">
        <v>269</v>
      </c>
      <c r="H150" s="150">
        <v>226.65</v>
      </c>
      <c r="L150" s="147"/>
      <c r="M150" s="151"/>
      <c r="T150" s="152"/>
      <c r="AT150" s="148" t="s">
        <v>259</v>
      </c>
      <c r="AU150" s="148" t="s">
        <v>88</v>
      </c>
      <c r="AV150" s="12" t="s">
        <v>88</v>
      </c>
      <c r="AW150" s="12" t="s">
        <v>35</v>
      </c>
      <c r="AX150" s="12" t="s">
        <v>19</v>
      </c>
      <c r="AY150" s="148" t="s">
        <v>146</v>
      </c>
    </row>
    <row r="151" spans="2:65" s="1" customFormat="1" ht="24" customHeight="1">
      <c r="B151" s="127"/>
      <c r="C151" s="128" t="s">
        <v>193</v>
      </c>
      <c r="D151" s="128" t="s">
        <v>149</v>
      </c>
      <c r="E151" s="129" t="s">
        <v>270</v>
      </c>
      <c r="F151" s="130" t="s">
        <v>271</v>
      </c>
      <c r="G151" s="131" t="s">
        <v>245</v>
      </c>
      <c r="H151" s="132">
        <v>175</v>
      </c>
      <c r="I151" s="133"/>
      <c r="J151" s="133">
        <f>ROUND(I151*H151,2)</f>
        <v>0</v>
      </c>
      <c r="K151" s="130" t="s">
        <v>188</v>
      </c>
      <c r="L151" s="27"/>
      <c r="M151" s="134" t="s">
        <v>1</v>
      </c>
      <c r="N151" s="135" t="s">
        <v>44</v>
      </c>
      <c r="O151" s="136">
        <v>0.182</v>
      </c>
      <c r="P151" s="136">
        <f>O151*H151</f>
        <v>31.849999999999998</v>
      </c>
      <c r="Q151" s="136">
        <v>0</v>
      </c>
      <c r="R151" s="136">
        <f>Q151*H151</f>
        <v>0</v>
      </c>
      <c r="S151" s="136">
        <v>0.316</v>
      </c>
      <c r="T151" s="137">
        <f>S151*H151</f>
        <v>55.3</v>
      </c>
      <c r="AR151" s="138" t="s">
        <v>171</v>
      </c>
      <c r="AT151" s="138" t="s">
        <v>149</v>
      </c>
      <c r="AU151" s="138" t="s">
        <v>88</v>
      </c>
      <c r="AY151" s="15" t="s">
        <v>146</v>
      </c>
      <c r="BE151" s="139">
        <f>IF(N151="základní",J151,0)</f>
        <v>0</v>
      </c>
      <c r="BF151" s="139">
        <f>IF(N151="snížená",J151,0)</f>
        <v>0</v>
      </c>
      <c r="BG151" s="139">
        <f>IF(N151="zákl. přenesená",J151,0)</f>
        <v>0</v>
      </c>
      <c r="BH151" s="139">
        <f>IF(N151="sníž. přenesená",J151,0)</f>
        <v>0</v>
      </c>
      <c r="BI151" s="139">
        <f>IF(N151="nulová",J151,0)</f>
        <v>0</v>
      </c>
      <c r="BJ151" s="15" t="s">
        <v>19</v>
      </c>
      <c r="BK151" s="139">
        <f>ROUND(I151*H151,2)</f>
        <v>0</v>
      </c>
      <c r="BL151" s="15" t="s">
        <v>171</v>
      </c>
      <c r="BM151" s="138" t="s">
        <v>272</v>
      </c>
    </row>
    <row r="152" spans="2:47" s="1" customFormat="1" ht="39">
      <c r="B152" s="27"/>
      <c r="D152" s="140" t="s">
        <v>156</v>
      </c>
      <c r="F152" s="141" t="s">
        <v>273</v>
      </c>
      <c r="L152" s="27"/>
      <c r="M152" s="142"/>
      <c r="T152" s="51"/>
      <c r="AT152" s="15" t="s">
        <v>156</v>
      </c>
      <c r="AU152" s="15" t="s">
        <v>88</v>
      </c>
    </row>
    <row r="153" spans="2:47" s="1" customFormat="1" ht="29.25">
      <c r="B153" s="27"/>
      <c r="D153" s="140" t="s">
        <v>158</v>
      </c>
      <c r="F153" s="143" t="s">
        <v>274</v>
      </c>
      <c r="L153" s="27"/>
      <c r="M153" s="142"/>
      <c r="T153" s="51"/>
      <c r="AT153" s="15" t="s">
        <v>158</v>
      </c>
      <c r="AU153" s="15" t="s">
        <v>88</v>
      </c>
    </row>
    <row r="154" spans="2:51" s="12" customFormat="1" ht="12">
      <c r="B154" s="147"/>
      <c r="D154" s="140" t="s">
        <v>259</v>
      </c>
      <c r="E154" s="148" t="s">
        <v>1</v>
      </c>
      <c r="F154" s="149" t="s">
        <v>260</v>
      </c>
      <c r="H154" s="150">
        <v>70.75</v>
      </c>
      <c r="L154" s="147"/>
      <c r="M154" s="151"/>
      <c r="T154" s="152"/>
      <c r="AT154" s="148" t="s">
        <v>259</v>
      </c>
      <c r="AU154" s="148" t="s">
        <v>88</v>
      </c>
      <c r="AV154" s="12" t="s">
        <v>88</v>
      </c>
      <c r="AW154" s="12" t="s">
        <v>35</v>
      </c>
      <c r="AX154" s="12" t="s">
        <v>79</v>
      </c>
      <c r="AY154" s="148" t="s">
        <v>146</v>
      </c>
    </row>
    <row r="155" spans="2:51" s="12" customFormat="1" ht="12">
      <c r="B155" s="147"/>
      <c r="D155" s="140" t="s">
        <v>259</v>
      </c>
      <c r="E155" s="148" t="s">
        <v>1</v>
      </c>
      <c r="F155" s="149" t="s">
        <v>261</v>
      </c>
      <c r="H155" s="150">
        <v>76.5</v>
      </c>
      <c r="L155" s="147"/>
      <c r="M155" s="151"/>
      <c r="T155" s="152"/>
      <c r="AT155" s="148" t="s">
        <v>259</v>
      </c>
      <c r="AU155" s="148" t="s">
        <v>88</v>
      </c>
      <c r="AV155" s="12" t="s">
        <v>88</v>
      </c>
      <c r="AW155" s="12" t="s">
        <v>35</v>
      </c>
      <c r="AX155" s="12" t="s">
        <v>79</v>
      </c>
      <c r="AY155" s="148" t="s">
        <v>146</v>
      </c>
    </row>
    <row r="156" spans="2:51" s="12" customFormat="1" ht="12">
      <c r="B156" s="147"/>
      <c r="D156" s="140" t="s">
        <v>259</v>
      </c>
      <c r="E156" s="148" t="s">
        <v>1</v>
      </c>
      <c r="F156" s="149" t="s">
        <v>262</v>
      </c>
      <c r="H156" s="150">
        <v>27.75</v>
      </c>
      <c r="L156" s="147"/>
      <c r="M156" s="151"/>
      <c r="T156" s="152"/>
      <c r="AT156" s="148" t="s">
        <v>259</v>
      </c>
      <c r="AU156" s="148" t="s">
        <v>88</v>
      </c>
      <c r="AV156" s="12" t="s">
        <v>88</v>
      </c>
      <c r="AW156" s="12" t="s">
        <v>35</v>
      </c>
      <c r="AX156" s="12" t="s">
        <v>79</v>
      </c>
      <c r="AY156" s="148" t="s">
        <v>146</v>
      </c>
    </row>
    <row r="157" spans="2:51" s="13" customFormat="1" ht="12">
      <c r="B157" s="153"/>
      <c r="D157" s="140" t="s">
        <v>259</v>
      </c>
      <c r="E157" s="154" t="s">
        <v>1</v>
      </c>
      <c r="F157" s="155" t="s">
        <v>263</v>
      </c>
      <c r="H157" s="156">
        <v>175</v>
      </c>
      <c r="L157" s="153"/>
      <c r="M157" s="157"/>
      <c r="T157" s="158"/>
      <c r="AT157" s="154" t="s">
        <v>259</v>
      </c>
      <c r="AU157" s="154" t="s">
        <v>88</v>
      </c>
      <c r="AV157" s="13" t="s">
        <v>171</v>
      </c>
      <c r="AW157" s="13" t="s">
        <v>35</v>
      </c>
      <c r="AX157" s="13" t="s">
        <v>19</v>
      </c>
      <c r="AY157" s="154" t="s">
        <v>146</v>
      </c>
    </row>
    <row r="158" spans="2:65" s="1" customFormat="1" ht="24" customHeight="1">
      <c r="B158" s="127"/>
      <c r="C158" s="128" t="s">
        <v>199</v>
      </c>
      <c r="D158" s="128" t="s">
        <v>149</v>
      </c>
      <c r="E158" s="129" t="s">
        <v>275</v>
      </c>
      <c r="F158" s="130" t="s">
        <v>276</v>
      </c>
      <c r="G158" s="131" t="s">
        <v>245</v>
      </c>
      <c r="H158" s="132">
        <v>175</v>
      </c>
      <c r="I158" s="133"/>
      <c r="J158" s="133">
        <f>ROUND(I158*H158,2)</f>
        <v>0</v>
      </c>
      <c r="K158" s="130" t="s">
        <v>188</v>
      </c>
      <c r="L158" s="27"/>
      <c r="M158" s="134" t="s">
        <v>1</v>
      </c>
      <c r="N158" s="135" t="s">
        <v>44</v>
      </c>
      <c r="O158" s="136">
        <v>0.034</v>
      </c>
      <c r="P158" s="136">
        <f>O158*H158</f>
        <v>5.95</v>
      </c>
      <c r="Q158" s="136">
        <v>9E-05</v>
      </c>
      <c r="R158" s="136">
        <f>Q158*H158</f>
        <v>0.01575</v>
      </c>
      <c r="S158" s="136">
        <v>0.256</v>
      </c>
      <c r="T158" s="137">
        <f>S158*H158</f>
        <v>44.800000000000004</v>
      </c>
      <c r="AR158" s="138" t="s">
        <v>171</v>
      </c>
      <c r="AT158" s="138" t="s">
        <v>149</v>
      </c>
      <c r="AU158" s="138" t="s">
        <v>88</v>
      </c>
      <c r="AY158" s="15" t="s">
        <v>146</v>
      </c>
      <c r="BE158" s="139">
        <f>IF(N158="základní",J158,0)</f>
        <v>0</v>
      </c>
      <c r="BF158" s="139">
        <f>IF(N158="snížená",J158,0)</f>
        <v>0</v>
      </c>
      <c r="BG158" s="139">
        <f>IF(N158="zákl. přenesená",J158,0)</f>
        <v>0</v>
      </c>
      <c r="BH158" s="139">
        <f>IF(N158="sníž. přenesená",J158,0)</f>
        <v>0</v>
      </c>
      <c r="BI158" s="139">
        <f>IF(N158="nulová",J158,0)</f>
        <v>0</v>
      </c>
      <c r="BJ158" s="15" t="s">
        <v>19</v>
      </c>
      <c r="BK158" s="139">
        <f>ROUND(I158*H158,2)</f>
        <v>0</v>
      </c>
      <c r="BL158" s="15" t="s">
        <v>171</v>
      </c>
      <c r="BM158" s="138" t="s">
        <v>277</v>
      </c>
    </row>
    <row r="159" spans="2:47" s="1" customFormat="1" ht="29.25">
      <c r="B159" s="27"/>
      <c r="D159" s="140" t="s">
        <v>156</v>
      </c>
      <c r="F159" s="141" t="s">
        <v>278</v>
      </c>
      <c r="L159" s="27"/>
      <c r="M159" s="142"/>
      <c r="T159" s="51"/>
      <c r="AT159" s="15" t="s">
        <v>156</v>
      </c>
      <c r="AU159" s="15" t="s">
        <v>88</v>
      </c>
    </row>
    <row r="160" spans="2:47" s="1" customFormat="1" ht="29.25">
      <c r="B160" s="27"/>
      <c r="D160" s="140" t="s">
        <v>158</v>
      </c>
      <c r="F160" s="143" t="s">
        <v>279</v>
      </c>
      <c r="L160" s="27"/>
      <c r="M160" s="142"/>
      <c r="T160" s="51"/>
      <c r="AT160" s="15" t="s">
        <v>158</v>
      </c>
      <c r="AU160" s="15" t="s">
        <v>88</v>
      </c>
    </row>
    <row r="161" spans="2:51" s="12" customFormat="1" ht="12">
      <c r="B161" s="147"/>
      <c r="D161" s="140" t="s">
        <v>259</v>
      </c>
      <c r="E161" s="148" t="s">
        <v>1</v>
      </c>
      <c r="F161" s="149" t="s">
        <v>260</v>
      </c>
      <c r="H161" s="150">
        <v>70.75</v>
      </c>
      <c r="L161" s="147"/>
      <c r="M161" s="151"/>
      <c r="T161" s="152"/>
      <c r="AT161" s="148" t="s">
        <v>259</v>
      </c>
      <c r="AU161" s="148" t="s">
        <v>88</v>
      </c>
      <c r="AV161" s="12" t="s">
        <v>88</v>
      </c>
      <c r="AW161" s="12" t="s">
        <v>35</v>
      </c>
      <c r="AX161" s="12" t="s">
        <v>79</v>
      </c>
      <c r="AY161" s="148" t="s">
        <v>146</v>
      </c>
    </row>
    <row r="162" spans="2:51" s="12" customFormat="1" ht="12">
      <c r="B162" s="147"/>
      <c r="D162" s="140" t="s">
        <v>259</v>
      </c>
      <c r="E162" s="148" t="s">
        <v>1</v>
      </c>
      <c r="F162" s="149" t="s">
        <v>261</v>
      </c>
      <c r="H162" s="150">
        <v>76.5</v>
      </c>
      <c r="L162" s="147"/>
      <c r="M162" s="151"/>
      <c r="T162" s="152"/>
      <c r="AT162" s="148" t="s">
        <v>259</v>
      </c>
      <c r="AU162" s="148" t="s">
        <v>88</v>
      </c>
      <c r="AV162" s="12" t="s">
        <v>88</v>
      </c>
      <c r="AW162" s="12" t="s">
        <v>35</v>
      </c>
      <c r="AX162" s="12" t="s">
        <v>79</v>
      </c>
      <c r="AY162" s="148" t="s">
        <v>146</v>
      </c>
    </row>
    <row r="163" spans="2:51" s="12" customFormat="1" ht="12">
      <c r="B163" s="147"/>
      <c r="D163" s="140" t="s">
        <v>259</v>
      </c>
      <c r="E163" s="148" t="s">
        <v>1</v>
      </c>
      <c r="F163" s="149" t="s">
        <v>262</v>
      </c>
      <c r="H163" s="150">
        <v>27.75</v>
      </c>
      <c r="L163" s="147"/>
      <c r="M163" s="151"/>
      <c r="T163" s="152"/>
      <c r="AT163" s="148" t="s">
        <v>259</v>
      </c>
      <c r="AU163" s="148" t="s">
        <v>88</v>
      </c>
      <c r="AV163" s="12" t="s">
        <v>88</v>
      </c>
      <c r="AW163" s="12" t="s">
        <v>35</v>
      </c>
      <c r="AX163" s="12" t="s">
        <v>79</v>
      </c>
      <c r="AY163" s="148" t="s">
        <v>146</v>
      </c>
    </row>
    <row r="164" spans="2:51" s="13" customFormat="1" ht="12">
      <c r="B164" s="153"/>
      <c r="D164" s="140" t="s">
        <v>259</v>
      </c>
      <c r="E164" s="154" t="s">
        <v>1</v>
      </c>
      <c r="F164" s="155" t="s">
        <v>263</v>
      </c>
      <c r="H164" s="156">
        <v>175</v>
      </c>
      <c r="L164" s="153"/>
      <c r="M164" s="157"/>
      <c r="T164" s="158"/>
      <c r="AT164" s="154" t="s">
        <v>259</v>
      </c>
      <c r="AU164" s="154" t="s">
        <v>88</v>
      </c>
      <c r="AV164" s="13" t="s">
        <v>171</v>
      </c>
      <c r="AW164" s="13" t="s">
        <v>35</v>
      </c>
      <c r="AX164" s="13" t="s">
        <v>19</v>
      </c>
      <c r="AY164" s="154" t="s">
        <v>146</v>
      </c>
    </row>
    <row r="165" spans="2:65" s="1" customFormat="1" ht="24" customHeight="1">
      <c r="B165" s="127"/>
      <c r="C165" s="128" t="s">
        <v>206</v>
      </c>
      <c r="D165" s="128" t="s">
        <v>149</v>
      </c>
      <c r="E165" s="129" t="s">
        <v>280</v>
      </c>
      <c r="F165" s="130" t="s">
        <v>281</v>
      </c>
      <c r="G165" s="131" t="s">
        <v>245</v>
      </c>
      <c r="H165" s="132">
        <v>226.65</v>
      </c>
      <c r="I165" s="133"/>
      <c r="J165" s="133">
        <f>ROUND(I165*H165,2)</f>
        <v>0</v>
      </c>
      <c r="K165" s="130" t="s">
        <v>188</v>
      </c>
      <c r="L165" s="27"/>
      <c r="M165" s="134" t="s">
        <v>1</v>
      </c>
      <c r="N165" s="135" t="s">
        <v>44</v>
      </c>
      <c r="O165" s="136">
        <v>0.026</v>
      </c>
      <c r="P165" s="136">
        <f>O165*H165</f>
        <v>5.8929</v>
      </c>
      <c r="Q165" s="136">
        <v>0.0003</v>
      </c>
      <c r="R165" s="136">
        <f>Q165*H165</f>
        <v>0.067995</v>
      </c>
      <c r="S165" s="136">
        <v>0.512</v>
      </c>
      <c r="T165" s="137">
        <f>S165*H165</f>
        <v>116.04480000000001</v>
      </c>
      <c r="AR165" s="138" t="s">
        <v>171</v>
      </c>
      <c r="AT165" s="138" t="s">
        <v>149</v>
      </c>
      <c r="AU165" s="138" t="s">
        <v>88</v>
      </c>
      <c r="AY165" s="15" t="s">
        <v>146</v>
      </c>
      <c r="BE165" s="139">
        <f>IF(N165="základní",J165,0)</f>
        <v>0</v>
      </c>
      <c r="BF165" s="139">
        <f>IF(N165="snížená",J165,0)</f>
        <v>0</v>
      </c>
      <c r="BG165" s="139">
        <f>IF(N165="zákl. přenesená",J165,0)</f>
        <v>0</v>
      </c>
      <c r="BH165" s="139">
        <f>IF(N165="sníž. přenesená",J165,0)</f>
        <v>0</v>
      </c>
      <c r="BI165" s="139">
        <f>IF(N165="nulová",J165,0)</f>
        <v>0</v>
      </c>
      <c r="BJ165" s="15" t="s">
        <v>19</v>
      </c>
      <c r="BK165" s="139">
        <f>ROUND(I165*H165,2)</f>
        <v>0</v>
      </c>
      <c r="BL165" s="15" t="s">
        <v>171</v>
      </c>
      <c r="BM165" s="138" t="s">
        <v>282</v>
      </c>
    </row>
    <row r="166" spans="2:47" s="1" customFormat="1" ht="29.25">
      <c r="B166" s="27"/>
      <c r="D166" s="140" t="s">
        <v>156</v>
      </c>
      <c r="F166" s="141" t="s">
        <v>283</v>
      </c>
      <c r="L166" s="27"/>
      <c r="M166" s="142"/>
      <c r="T166" s="51"/>
      <c r="AT166" s="15" t="s">
        <v>156</v>
      </c>
      <c r="AU166" s="15" t="s">
        <v>88</v>
      </c>
    </row>
    <row r="167" spans="2:47" s="1" customFormat="1" ht="29.25">
      <c r="B167" s="27"/>
      <c r="D167" s="140" t="s">
        <v>158</v>
      </c>
      <c r="F167" s="143" t="s">
        <v>284</v>
      </c>
      <c r="L167" s="27"/>
      <c r="M167" s="142"/>
      <c r="T167" s="51"/>
      <c r="AT167" s="15" t="s">
        <v>158</v>
      </c>
      <c r="AU167" s="15" t="s">
        <v>88</v>
      </c>
    </row>
    <row r="168" spans="2:51" s="12" customFormat="1" ht="12">
      <c r="B168" s="147"/>
      <c r="D168" s="140" t="s">
        <v>259</v>
      </c>
      <c r="E168" s="148" t="s">
        <v>1</v>
      </c>
      <c r="F168" s="149" t="s">
        <v>269</v>
      </c>
      <c r="H168" s="150">
        <v>226.65</v>
      </c>
      <c r="L168" s="147"/>
      <c r="M168" s="151"/>
      <c r="T168" s="152"/>
      <c r="AT168" s="148" t="s">
        <v>259</v>
      </c>
      <c r="AU168" s="148" t="s">
        <v>88</v>
      </c>
      <c r="AV168" s="12" t="s">
        <v>88</v>
      </c>
      <c r="AW168" s="12" t="s">
        <v>35</v>
      </c>
      <c r="AX168" s="12" t="s">
        <v>19</v>
      </c>
      <c r="AY168" s="148" t="s">
        <v>146</v>
      </c>
    </row>
    <row r="169" spans="2:65" s="1" customFormat="1" ht="16.5" customHeight="1">
      <c r="B169" s="127"/>
      <c r="C169" s="128" t="s">
        <v>24</v>
      </c>
      <c r="D169" s="128" t="s">
        <v>149</v>
      </c>
      <c r="E169" s="129" t="s">
        <v>285</v>
      </c>
      <c r="F169" s="130" t="s">
        <v>286</v>
      </c>
      <c r="G169" s="131" t="s">
        <v>287</v>
      </c>
      <c r="H169" s="132">
        <v>88</v>
      </c>
      <c r="I169" s="133"/>
      <c r="J169" s="133">
        <f>ROUND(I169*H169,2)</f>
        <v>0</v>
      </c>
      <c r="K169" s="130" t="s">
        <v>188</v>
      </c>
      <c r="L169" s="27"/>
      <c r="M169" s="134" t="s">
        <v>1</v>
      </c>
      <c r="N169" s="135" t="s">
        <v>44</v>
      </c>
      <c r="O169" s="136">
        <v>0.133</v>
      </c>
      <c r="P169" s="136">
        <f>O169*H169</f>
        <v>11.704</v>
      </c>
      <c r="Q169" s="136">
        <v>0</v>
      </c>
      <c r="R169" s="136">
        <f>Q169*H169</f>
        <v>0</v>
      </c>
      <c r="S169" s="136">
        <v>0.205</v>
      </c>
      <c r="T169" s="137">
        <f>S169*H169</f>
        <v>18.04</v>
      </c>
      <c r="AR169" s="138" t="s">
        <v>171</v>
      </c>
      <c r="AT169" s="138" t="s">
        <v>149</v>
      </c>
      <c r="AU169" s="138" t="s">
        <v>88</v>
      </c>
      <c r="AY169" s="15" t="s">
        <v>146</v>
      </c>
      <c r="BE169" s="139">
        <f>IF(N169="základní",J169,0)</f>
        <v>0</v>
      </c>
      <c r="BF169" s="139">
        <f>IF(N169="snížená",J169,0)</f>
        <v>0</v>
      </c>
      <c r="BG169" s="139">
        <f>IF(N169="zákl. přenesená",J169,0)</f>
        <v>0</v>
      </c>
      <c r="BH169" s="139">
        <f>IF(N169="sníž. přenesená",J169,0)</f>
        <v>0</v>
      </c>
      <c r="BI169" s="139">
        <f>IF(N169="nulová",J169,0)</f>
        <v>0</v>
      </c>
      <c r="BJ169" s="15" t="s">
        <v>19</v>
      </c>
      <c r="BK169" s="139">
        <f>ROUND(I169*H169,2)</f>
        <v>0</v>
      </c>
      <c r="BL169" s="15" t="s">
        <v>171</v>
      </c>
      <c r="BM169" s="138" t="s">
        <v>288</v>
      </c>
    </row>
    <row r="170" spans="2:47" s="1" customFormat="1" ht="29.25">
      <c r="B170" s="27"/>
      <c r="D170" s="140" t="s">
        <v>156</v>
      </c>
      <c r="F170" s="141" t="s">
        <v>289</v>
      </c>
      <c r="L170" s="27"/>
      <c r="M170" s="142"/>
      <c r="T170" s="51"/>
      <c r="AT170" s="15" t="s">
        <v>156</v>
      </c>
      <c r="AU170" s="15" t="s">
        <v>88</v>
      </c>
    </row>
    <row r="171" spans="2:47" s="1" customFormat="1" ht="29.25">
      <c r="B171" s="27"/>
      <c r="D171" s="140" t="s">
        <v>158</v>
      </c>
      <c r="F171" s="143" t="s">
        <v>290</v>
      </c>
      <c r="L171" s="27"/>
      <c r="M171" s="142"/>
      <c r="T171" s="51"/>
      <c r="AT171" s="15" t="s">
        <v>158</v>
      </c>
      <c r="AU171" s="15" t="s">
        <v>88</v>
      </c>
    </row>
    <row r="172" spans="2:51" s="12" customFormat="1" ht="12">
      <c r="B172" s="147"/>
      <c r="D172" s="140" t="s">
        <v>259</v>
      </c>
      <c r="E172" s="148" t="s">
        <v>1</v>
      </c>
      <c r="F172" s="149" t="s">
        <v>291</v>
      </c>
      <c r="H172" s="150">
        <v>12.5</v>
      </c>
      <c r="L172" s="147"/>
      <c r="M172" s="151"/>
      <c r="T172" s="152"/>
      <c r="AT172" s="148" t="s">
        <v>259</v>
      </c>
      <c r="AU172" s="148" t="s">
        <v>88</v>
      </c>
      <c r="AV172" s="12" t="s">
        <v>88</v>
      </c>
      <c r="AW172" s="12" t="s">
        <v>35</v>
      </c>
      <c r="AX172" s="12" t="s">
        <v>79</v>
      </c>
      <c r="AY172" s="148" t="s">
        <v>146</v>
      </c>
    </row>
    <row r="173" spans="2:51" s="12" customFormat="1" ht="12">
      <c r="B173" s="147"/>
      <c r="D173" s="140" t="s">
        <v>259</v>
      </c>
      <c r="E173" s="148" t="s">
        <v>1</v>
      </c>
      <c r="F173" s="149" t="s">
        <v>292</v>
      </c>
      <c r="H173" s="150">
        <v>5</v>
      </c>
      <c r="L173" s="147"/>
      <c r="M173" s="151"/>
      <c r="T173" s="152"/>
      <c r="AT173" s="148" t="s">
        <v>259</v>
      </c>
      <c r="AU173" s="148" t="s">
        <v>88</v>
      </c>
      <c r="AV173" s="12" t="s">
        <v>88</v>
      </c>
      <c r="AW173" s="12" t="s">
        <v>35</v>
      </c>
      <c r="AX173" s="12" t="s">
        <v>79</v>
      </c>
      <c r="AY173" s="148" t="s">
        <v>146</v>
      </c>
    </row>
    <row r="174" spans="2:51" s="12" customFormat="1" ht="12">
      <c r="B174" s="147"/>
      <c r="D174" s="140" t="s">
        <v>259</v>
      </c>
      <c r="E174" s="148" t="s">
        <v>1</v>
      </c>
      <c r="F174" s="149" t="s">
        <v>293</v>
      </c>
      <c r="H174" s="150">
        <v>24</v>
      </c>
      <c r="L174" s="147"/>
      <c r="M174" s="151"/>
      <c r="T174" s="152"/>
      <c r="AT174" s="148" t="s">
        <v>259</v>
      </c>
      <c r="AU174" s="148" t="s">
        <v>88</v>
      </c>
      <c r="AV174" s="12" t="s">
        <v>88</v>
      </c>
      <c r="AW174" s="12" t="s">
        <v>35</v>
      </c>
      <c r="AX174" s="12" t="s">
        <v>79</v>
      </c>
      <c r="AY174" s="148" t="s">
        <v>146</v>
      </c>
    </row>
    <row r="175" spans="2:51" s="12" customFormat="1" ht="12">
      <c r="B175" s="147"/>
      <c r="D175" s="140" t="s">
        <v>259</v>
      </c>
      <c r="E175" s="148" t="s">
        <v>1</v>
      </c>
      <c r="F175" s="149" t="s">
        <v>294</v>
      </c>
      <c r="H175" s="150">
        <v>9</v>
      </c>
      <c r="L175" s="147"/>
      <c r="M175" s="151"/>
      <c r="T175" s="152"/>
      <c r="AT175" s="148" t="s">
        <v>259</v>
      </c>
      <c r="AU175" s="148" t="s">
        <v>88</v>
      </c>
      <c r="AV175" s="12" t="s">
        <v>88</v>
      </c>
      <c r="AW175" s="12" t="s">
        <v>35</v>
      </c>
      <c r="AX175" s="12" t="s">
        <v>79</v>
      </c>
      <c r="AY175" s="148" t="s">
        <v>146</v>
      </c>
    </row>
    <row r="176" spans="2:51" s="12" customFormat="1" ht="12">
      <c r="B176" s="147"/>
      <c r="D176" s="140" t="s">
        <v>259</v>
      </c>
      <c r="E176" s="148" t="s">
        <v>1</v>
      </c>
      <c r="F176" s="149" t="s">
        <v>295</v>
      </c>
      <c r="H176" s="150">
        <v>12</v>
      </c>
      <c r="L176" s="147"/>
      <c r="M176" s="151"/>
      <c r="T176" s="152"/>
      <c r="AT176" s="148" t="s">
        <v>259</v>
      </c>
      <c r="AU176" s="148" t="s">
        <v>88</v>
      </c>
      <c r="AV176" s="12" t="s">
        <v>88</v>
      </c>
      <c r="AW176" s="12" t="s">
        <v>35</v>
      </c>
      <c r="AX176" s="12" t="s">
        <v>79</v>
      </c>
      <c r="AY176" s="148" t="s">
        <v>146</v>
      </c>
    </row>
    <row r="177" spans="2:51" s="12" customFormat="1" ht="12">
      <c r="B177" s="147"/>
      <c r="D177" s="140" t="s">
        <v>259</v>
      </c>
      <c r="E177" s="148" t="s">
        <v>1</v>
      </c>
      <c r="F177" s="149" t="s">
        <v>296</v>
      </c>
      <c r="H177" s="150">
        <v>13</v>
      </c>
      <c r="L177" s="147"/>
      <c r="M177" s="151"/>
      <c r="T177" s="152"/>
      <c r="AT177" s="148" t="s">
        <v>259</v>
      </c>
      <c r="AU177" s="148" t="s">
        <v>88</v>
      </c>
      <c r="AV177" s="12" t="s">
        <v>88</v>
      </c>
      <c r="AW177" s="12" t="s">
        <v>35</v>
      </c>
      <c r="AX177" s="12" t="s">
        <v>79</v>
      </c>
      <c r="AY177" s="148" t="s">
        <v>146</v>
      </c>
    </row>
    <row r="178" spans="2:51" s="12" customFormat="1" ht="12">
      <c r="B178" s="147"/>
      <c r="D178" s="140" t="s">
        <v>259</v>
      </c>
      <c r="E178" s="148" t="s">
        <v>1</v>
      </c>
      <c r="F178" s="149" t="s">
        <v>297</v>
      </c>
      <c r="H178" s="150">
        <v>12.5</v>
      </c>
      <c r="L178" s="147"/>
      <c r="M178" s="151"/>
      <c r="T178" s="152"/>
      <c r="AT178" s="148" t="s">
        <v>259</v>
      </c>
      <c r="AU178" s="148" t="s">
        <v>88</v>
      </c>
      <c r="AV178" s="12" t="s">
        <v>88</v>
      </c>
      <c r="AW178" s="12" t="s">
        <v>35</v>
      </c>
      <c r="AX178" s="12" t="s">
        <v>79</v>
      </c>
      <c r="AY178" s="148" t="s">
        <v>146</v>
      </c>
    </row>
    <row r="179" spans="2:51" s="13" customFormat="1" ht="12">
      <c r="B179" s="153"/>
      <c r="D179" s="140" t="s">
        <v>259</v>
      </c>
      <c r="E179" s="154" t="s">
        <v>1</v>
      </c>
      <c r="F179" s="155" t="s">
        <v>263</v>
      </c>
      <c r="H179" s="156">
        <v>88</v>
      </c>
      <c r="L179" s="153"/>
      <c r="M179" s="157"/>
      <c r="T179" s="158"/>
      <c r="AT179" s="154" t="s">
        <v>259</v>
      </c>
      <c r="AU179" s="154" t="s">
        <v>88</v>
      </c>
      <c r="AV179" s="13" t="s">
        <v>171</v>
      </c>
      <c r="AW179" s="13" t="s">
        <v>35</v>
      </c>
      <c r="AX179" s="13" t="s">
        <v>19</v>
      </c>
      <c r="AY179" s="154" t="s">
        <v>146</v>
      </c>
    </row>
    <row r="180" spans="2:65" s="1" customFormat="1" ht="24" customHeight="1">
      <c r="B180" s="127"/>
      <c r="C180" s="128" t="s">
        <v>298</v>
      </c>
      <c r="D180" s="128" t="s">
        <v>149</v>
      </c>
      <c r="E180" s="129" t="s">
        <v>299</v>
      </c>
      <c r="F180" s="130" t="s">
        <v>300</v>
      </c>
      <c r="G180" s="131" t="s">
        <v>301</v>
      </c>
      <c r="H180" s="132">
        <v>151.017</v>
      </c>
      <c r="I180" s="133"/>
      <c r="J180" s="133">
        <f>ROUND(I180*H180,2)</f>
        <v>0</v>
      </c>
      <c r="K180" s="130" t="s">
        <v>188</v>
      </c>
      <c r="L180" s="27"/>
      <c r="M180" s="134" t="s">
        <v>1</v>
      </c>
      <c r="N180" s="135" t="s">
        <v>44</v>
      </c>
      <c r="O180" s="136">
        <v>0.067</v>
      </c>
      <c r="P180" s="136">
        <f>O180*H180</f>
        <v>10.118139000000001</v>
      </c>
      <c r="Q180" s="136">
        <v>0</v>
      </c>
      <c r="R180" s="136">
        <f>Q180*H180</f>
        <v>0</v>
      </c>
      <c r="S180" s="136">
        <v>0</v>
      </c>
      <c r="T180" s="137">
        <f>S180*H180</f>
        <v>0</v>
      </c>
      <c r="AR180" s="138" t="s">
        <v>171</v>
      </c>
      <c r="AT180" s="138" t="s">
        <v>149</v>
      </c>
      <c r="AU180" s="138" t="s">
        <v>88</v>
      </c>
      <c r="AY180" s="15" t="s">
        <v>146</v>
      </c>
      <c r="BE180" s="139">
        <f>IF(N180="základní",J180,0)</f>
        <v>0</v>
      </c>
      <c r="BF180" s="139">
        <f>IF(N180="snížená",J180,0)</f>
        <v>0</v>
      </c>
      <c r="BG180" s="139">
        <f>IF(N180="zákl. přenesená",J180,0)</f>
        <v>0</v>
      </c>
      <c r="BH180" s="139">
        <f>IF(N180="sníž. přenesená",J180,0)</f>
        <v>0</v>
      </c>
      <c r="BI180" s="139">
        <f>IF(N180="nulová",J180,0)</f>
        <v>0</v>
      </c>
      <c r="BJ180" s="15" t="s">
        <v>19</v>
      </c>
      <c r="BK180" s="139">
        <f>ROUND(I180*H180,2)</f>
        <v>0</v>
      </c>
      <c r="BL180" s="15" t="s">
        <v>171</v>
      </c>
      <c r="BM180" s="138" t="s">
        <v>302</v>
      </c>
    </row>
    <row r="181" spans="2:47" s="1" customFormat="1" ht="39">
      <c r="B181" s="27"/>
      <c r="D181" s="140" t="s">
        <v>156</v>
      </c>
      <c r="F181" s="141" t="s">
        <v>303</v>
      </c>
      <c r="L181" s="27"/>
      <c r="M181" s="142"/>
      <c r="T181" s="51"/>
      <c r="AT181" s="15" t="s">
        <v>156</v>
      </c>
      <c r="AU181" s="15" t="s">
        <v>88</v>
      </c>
    </row>
    <row r="182" spans="2:47" s="1" customFormat="1" ht="19.5">
      <c r="B182" s="27"/>
      <c r="D182" s="140" t="s">
        <v>158</v>
      </c>
      <c r="F182" s="143" t="s">
        <v>304</v>
      </c>
      <c r="L182" s="27"/>
      <c r="M182" s="142"/>
      <c r="T182" s="51"/>
      <c r="AT182" s="15" t="s">
        <v>158</v>
      </c>
      <c r="AU182" s="15" t="s">
        <v>88</v>
      </c>
    </row>
    <row r="183" spans="2:51" s="12" customFormat="1" ht="12">
      <c r="B183" s="147"/>
      <c r="D183" s="140" t="s">
        <v>259</v>
      </c>
      <c r="E183" s="148" t="s">
        <v>1</v>
      </c>
      <c r="F183" s="149" t="s">
        <v>305</v>
      </c>
      <c r="H183" s="150">
        <v>0.455</v>
      </c>
      <c r="L183" s="147"/>
      <c r="M183" s="151"/>
      <c r="T183" s="152"/>
      <c r="AT183" s="148" t="s">
        <v>259</v>
      </c>
      <c r="AU183" s="148" t="s">
        <v>88</v>
      </c>
      <c r="AV183" s="12" t="s">
        <v>88</v>
      </c>
      <c r="AW183" s="12" t="s">
        <v>35</v>
      </c>
      <c r="AX183" s="12" t="s">
        <v>79</v>
      </c>
      <c r="AY183" s="148" t="s">
        <v>146</v>
      </c>
    </row>
    <row r="184" spans="2:51" s="12" customFormat="1" ht="12">
      <c r="B184" s="147"/>
      <c r="D184" s="140" t="s">
        <v>259</v>
      </c>
      <c r="E184" s="148" t="s">
        <v>1</v>
      </c>
      <c r="F184" s="149" t="s">
        <v>306</v>
      </c>
      <c r="H184" s="150">
        <v>1.365</v>
      </c>
      <c r="L184" s="147"/>
      <c r="M184" s="151"/>
      <c r="T184" s="152"/>
      <c r="AT184" s="148" t="s">
        <v>259</v>
      </c>
      <c r="AU184" s="148" t="s">
        <v>88</v>
      </c>
      <c r="AV184" s="12" t="s">
        <v>88</v>
      </c>
      <c r="AW184" s="12" t="s">
        <v>35</v>
      </c>
      <c r="AX184" s="12" t="s">
        <v>79</v>
      </c>
      <c r="AY184" s="148" t="s">
        <v>146</v>
      </c>
    </row>
    <row r="185" spans="2:51" s="12" customFormat="1" ht="12">
      <c r="B185" s="147"/>
      <c r="D185" s="140" t="s">
        <v>259</v>
      </c>
      <c r="E185" s="148" t="s">
        <v>1</v>
      </c>
      <c r="F185" s="149" t="s">
        <v>307</v>
      </c>
      <c r="H185" s="150">
        <v>61.25</v>
      </c>
      <c r="L185" s="147"/>
      <c r="M185" s="151"/>
      <c r="T185" s="152"/>
      <c r="AT185" s="148" t="s">
        <v>259</v>
      </c>
      <c r="AU185" s="148" t="s">
        <v>88</v>
      </c>
      <c r="AV185" s="12" t="s">
        <v>88</v>
      </c>
      <c r="AW185" s="12" t="s">
        <v>35</v>
      </c>
      <c r="AX185" s="12" t="s">
        <v>79</v>
      </c>
      <c r="AY185" s="148" t="s">
        <v>146</v>
      </c>
    </row>
    <row r="186" spans="2:51" s="12" customFormat="1" ht="12">
      <c r="B186" s="147"/>
      <c r="D186" s="140" t="s">
        <v>259</v>
      </c>
      <c r="E186" s="148" t="s">
        <v>1</v>
      </c>
      <c r="F186" s="149" t="s">
        <v>308</v>
      </c>
      <c r="H186" s="150">
        <v>3.4</v>
      </c>
      <c r="L186" s="147"/>
      <c r="M186" s="151"/>
      <c r="T186" s="152"/>
      <c r="AT186" s="148" t="s">
        <v>259</v>
      </c>
      <c r="AU186" s="148" t="s">
        <v>88</v>
      </c>
      <c r="AV186" s="12" t="s">
        <v>88</v>
      </c>
      <c r="AW186" s="12" t="s">
        <v>35</v>
      </c>
      <c r="AX186" s="12" t="s">
        <v>79</v>
      </c>
      <c r="AY186" s="148" t="s">
        <v>146</v>
      </c>
    </row>
    <row r="187" spans="2:51" s="12" customFormat="1" ht="12">
      <c r="B187" s="147"/>
      <c r="D187" s="140" t="s">
        <v>259</v>
      </c>
      <c r="E187" s="148" t="s">
        <v>1</v>
      </c>
      <c r="F187" s="149" t="s">
        <v>309</v>
      </c>
      <c r="H187" s="150">
        <v>26.25</v>
      </c>
      <c r="L187" s="147"/>
      <c r="M187" s="151"/>
      <c r="T187" s="152"/>
      <c r="AT187" s="148" t="s">
        <v>259</v>
      </c>
      <c r="AU187" s="148" t="s">
        <v>88</v>
      </c>
      <c r="AV187" s="12" t="s">
        <v>88</v>
      </c>
      <c r="AW187" s="12" t="s">
        <v>35</v>
      </c>
      <c r="AX187" s="12" t="s">
        <v>79</v>
      </c>
      <c r="AY187" s="148" t="s">
        <v>146</v>
      </c>
    </row>
    <row r="188" spans="2:51" s="12" customFormat="1" ht="12">
      <c r="B188" s="147"/>
      <c r="D188" s="140" t="s">
        <v>259</v>
      </c>
      <c r="E188" s="148" t="s">
        <v>1</v>
      </c>
      <c r="F188" s="149" t="s">
        <v>310</v>
      </c>
      <c r="H188" s="150">
        <v>17.5</v>
      </c>
      <c r="L188" s="147"/>
      <c r="M188" s="151"/>
      <c r="T188" s="152"/>
      <c r="AT188" s="148" t="s">
        <v>259</v>
      </c>
      <c r="AU188" s="148" t="s">
        <v>88</v>
      </c>
      <c r="AV188" s="12" t="s">
        <v>88</v>
      </c>
      <c r="AW188" s="12" t="s">
        <v>35</v>
      </c>
      <c r="AX188" s="12" t="s">
        <v>79</v>
      </c>
      <c r="AY188" s="148" t="s">
        <v>146</v>
      </c>
    </row>
    <row r="189" spans="2:51" s="12" customFormat="1" ht="12">
      <c r="B189" s="147"/>
      <c r="D189" s="140" t="s">
        <v>259</v>
      </c>
      <c r="E189" s="148" t="s">
        <v>1</v>
      </c>
      <c r="F189" s="149" t="s">
        <v>311</v>
      </c>
      <c r="H189" s="150">
        <v>40.797</v>
      </c>
      <c r="L189" s="147"/>
      <c r="M189" s="151"/>
      <c r="T189" s="152"/>
      <c r="AT189" s="148" t="s">
        <v>259</v>
      </c>
      <c r="AU189" s="148" t="s">
        <v>88</v>
      </c>
      <c r="AV189" s="12" t="s">
        <v>88</v>
      </c>
      <c r="AW189" s="12" t="s">
        <v>35</v>
      </c>
      <c r="AX189" s="12" t="s">
        <v>79</v>
      </c>
      <c r="AY189" s="148" t="s">
        <v>146</v>
      </c>
    </row>
    <row r="190" spans="2:51" s="13" customFormat="1" ht="12">
      <c r="B190" s="153"/>
      <c r="D190" s="140" t="s">
        <v>259</v>
      </c>
      <c r="E190" s="154" t="s">
        <v>1</v>
      </c>
      <c r="F190" s="155" t="s">
        <v>263</v>
      </c>
      <c r="H190" s="156">
        <v>151.017</v>
      </c>
      <c r="L190" s="153"/>
      <c r="M190" s="157"/>
      <c r="T190" s="158"/>
      <c r="AT190" s="154" t="s">
        <v>259</v>
      </c>
      <c r="AU190" s="154" t="s">
        <v>88</v>
      </c>
      <c r="AV190" s="13" t="s">
        <v>171</v>
      </c>
      <c r="AW190" s="13" t="s">
        <v>35</v>
      </c>
      <c r="AX190" s="13" t="s">
        <v>19</v>
      </c>
      <c r="AY190" s="154" t="s">
        <v>146</v>
      </c>
    </row>
    <row r="191" spans="2:63" s="11" customFormat="1" ht="22.9" customHeight="1">
      <c r="B191" s="116"/>
      <c r="D191" s="117" t="s">
        <v>78</v>
      </c>
      <c r="E191" s="125" t="s">
        <v>171</v>
      </c>
      <c r="F191" s="125" t="s">
        <v>312</v>
      </c>
      <c r="J191" s="126">
        <f>BK191</f>
        <v>0</v>
      </c>
      <c r="L191" s="116"/>
      <c r="M191" s="120"/>
      <c r="P191" s="121">
        <f>SUM(P192:P207)</f>
        <v>541.50606</v>
      </c>
      <c r="R191" s="121">
        <f>SUM(R192:R207)</f>
        <v>6.292126799999999</v>
      </c>
      <c r="T191" s="122">
        <f>SUM(T192:T207)</f>
        <v>0</v>
      </c>
      <c r="AR191" s="117" t="s">
        <v>19</v>
      </c>
      <c r="AT191" s="123" t="s">
        <v>78</v>
      </c>
      <c r="AU191" s="123" t="s">
        <v>19</v>
      </c>
      <c r="AY191" s="117" t="s">
        <v>146</v>
      </c>
      <c r="BK191" s="124">
        <f>SUM(BK192:BK207)</f>
        <v>0</v>
      </c>
    </row>
    <row r="192" spans="2:65" s="1" customFormat="1" ht="16.5" customHeight="1">
      <c r="B192" s="127"/>
      <c r="C192" s="128" t="s">
        <v>313</v>
      </c>
      <c r="D192" s="128" t="s">
        <v>149</v>
      </c>
      <c r="E192" s="129" t="s">
        <v>314</v>
      </c>
      <c r="F192" s="130" t="s">
        <v>315</v>
      </c>
      <c r="G192" s="131" t="s">
        <v>245</v>
      </c>
      <c r="H192" s="132">
        <v>299.34</v>
      </c>
      <c r="I192" s="133"/>
      <c r="J192" s="133">
        <f>ROUND(I192*H192,2)</f>
        <v>0</v>
      </c>
      <c r="K192" s="130" t="s">
        <v>188</v>
      </c>
      <c r="L192" s="27"/>
      <c r="M192" s="134" t="s">
        <v>1</v>
      </c>
      <c r="N192" s="135" t="s">
        <v>44</v>
      </c>
      <c r="O192" s="136">
        <v>1.124</v>
      </c>
      <c r="P192" s="136">
        <f>O192*H192</f>
        <v>336.45816</v>
      </c>
      <c r="Q192" s="136">
        <v>0.02102</v>
      </c>
      <c r="R192" s="136">
        <f>Q192*H192</f>
        <v>6.292126799999999</v>
      </c>
      <c r="S192" s="136">
        <v>0</v>
      </c>
      <c r="T192" s="137">
        <f>S192*H192</f>
        <v>0</v>
      </c>
      <c r="AR192" s="138" t="s">
        <v>171</v>
      </c>
      <c r="AT192" s="138" t="s">
        <v>149</v>
      </c>
      <c r="AU192" s="138" t="s">
        <v>88</v>
      </c>
      <c r="AY192" s="15" t="s">
        <v>146</v>
      </c>
      <c r="BE192" s="139">
        <f>IF(N192="základní",J192,0)</f>
        <v>0</v>
      </c>
      <c r="BF192" s="139">
        <f>IF(N192="snížená",J192,0)</f>
        <v>0</v>
      </c>
      <c r="BG192" s="139">
        <f>IF(N192="zákl. přenesená",J192,0)</f>
        <v>0</v>
      </c>
      <c r="BH192" s="139">
        <f>IF(N192="sníž. přenesená",J192,0)</f>
        <v>0</v>
      </c>
      <c r="BI192" s="139">
        <f>IF(N192="nulová",J192,0)</f>
        <v>0</v>
      </c>
      <c r="BJ192" s="15" t="s">
        <v>19</v>
      </c>
      <c r="BK192" s="139">
        <f>ROUND(I192*H192,2)</f>
        <v>0</v>
      </c>
      <c r="BL192" s="15" t="s">
        <v>171</v>
      </c>
      <c r="BM192" s="138" t="s">
        <v>316</v>
      </c>
    </row>
    <row r="193" spans="2:47" s="1" customFormat="1" ht="12">
      <c r="B193" s="27"/>
      <c r="D193" s="140" t="s">
        <v>156</v>
      </c>
      <c r="F193" s="141" t="s">
        <v>317</v>
      </c>
      <c r="L193" s="27"/>
      <c r="M193" s="142"/>
      <c r="T193" s="51"/>
      <c r="AT193" s="15" t="s">
        <v>156</v>
      </c>
      <c r="AU193" s="15" t="s">
        <v>88</v>
      </c>
    </row>
    <row r="194" spans="2:47" s="1" customFormat="1" ht="29.25">
      <c r="B194" s="27"/>
      <c r="D194" s="140" t="s">
        <v>158</v>
      </c>
      <c r="F194" s="143" t="s">
        <v>318</v>
      </c>
      <c r="L194" s="27"/>
      <c r="M194" s="142"/>
      <c r="T194" s="51"/>
      <c r="AT194" s="15" t="s">
        <v>158</v>
      </c>
      <c r="AU194" s="15" t="s">
        <v>88</v>
      </c>
    </row>
    <row r="195" spans="2:51" s="12" customFormat="1" ht="12">
      <c r="B195" s="147"/>
      <c r="D195" s="140" t="s">
        <v>259</v>
      </c>
      <c r="E195" s="148" t="s">
        <v>1</v>
      </c>
      <c r="F195" s="149" t="s">
        <v>319</v>
      </c>
      <c r="H195" s="150">
        <v>73.53</v>
      </c>
      <c r="L195" s="147"/>
      <c r="M195" s="151"/>
      <c r="T195" s="152"/>
      <c r="AT195" s="148" t="s">
        <v>259</v>
      </c>
      <c r="AU195" s="148" t="s">
        <v>88</v>
      </c>
      <c r="AV195" s="12" t="s">
        <v>88</v>
      </c>
      <c r="AW195" s="12" t="s">
        <v>35</v>
      </c>
      <c r="AX195" s="12" t="s">
        <v>79</v>
      </c>
      <c r="AY195" s="148" t="s">
        <v>146</v>
      </c>
    </row>
    <row r="196" spans="2:51" s="12" customFormat="1" ht="12">
      <c r="B196" s="147"/>
      <c r="D196" s="140" t="s">
        <v>259</v>
      </c>
      <c r="E196" s="148" t="s">
        <v>1</v>
      </c>
      <c r="F196" s="149" t="s">
        <v>320</v>
      </c>
      <c r="H196" s="150">
        <v>75.87</v>
      </c>
      <c r="L196" s="147"/>
      <c r="M196" s="151"/>
      <c r="T196" s="152"/>
      <c r="AT196" s="148" t="s">
        <v>259</v>
      </c>
      <c r="AU196" s="148" t="s">
        <v>88</v>
      </c>
      <c r="AV196" s="12" t="s">
        <v>88</v>
      </c>
      <c r="AW196" s="12" t="s">
        <v>35</v>
      </c>
      <c r="AX196" s="12" t="s">
        <v>79</v>
      </c>
      <c r="AY196" s="148" t="s">
        <v>146</v>
      </c>
    </row>
    <row r="197" spans="2:51" s="12" customFormat="1" ht="12">
      <c r="B197" s="147"/>
      <c r="D197" s="140" t="s">
        <v>259</v>
      </c>
      <c r="E197" s="148" t="s">
        <v>1</v>
      </c>
      <c r="F197" s="149" t="s">
        <v>321</v>
      </c>
      <c r="H197" s="150">
        <v>75.87</v>
      </c>
      <c r="L197" s="147"/>
      <c r="M197" s="151"/>
      <c r="T197" s="152"/>
      <c r="AT197" s="148" t="s">
        <v>259</v>
      </c>
      <c r="AU197" s="148" t="s">
        <v>88</v>
      </c>
      <c r="AV197" s="12" t="s">
        <v>88</v>
      </c>
      <c r="AW197" s="12" t="s">
        <v>35</v>
      </c>
      <c r="AX197" s="12" t="s">
        <v>79</v>
      </c>
      <c r="AY197" s="148" t="s">
        <v>146</v>
      </c>
    </row>
    <row r="198" spans="2:51" s="12" customFormat="1" ht="12">
      <c r="B198" s="147"/>
      <c r="D198" s="140" t="s">
        <v>259</v>
      </c>
      <c r="E198" s="148" t="s">
        <v>1</v>
      </c>
      <c r="F198" s="149" t="s">
        <v>322</v>
      </c>
      <c r="H198" s="150">
        <v>74.07</v>
      </c>
      <c r="L198" s="147"/>
      <c r="M198" s="151"/>
      <c r="T198" s="152"/>
      <c r="AT198" s="148" t="s">
        <v>259</v>
      </c>
      <c r="AU198" s="148" t="s">
        <v>88</v>
      </c>
      <c r="AV198" s="12" t="s">
        <v>88</v>
      </c>
      <c r="AW198" s="12" t="s">
        <v>35</v>
      </c>
      <c r="AX198" s="12" t="s">
        <v>79</v>
      </c>
      <c r="AY198" s="148" t="s">
        <v>146</v>
      </c>
    </row>
    <row r="199" spans="2:51" s="13" customFormat="1" ht="12">
      <c r="B199" s="153"/>
      <c r="D199" s="140" t="s">
        <v>259</v>
      </c>
      <c r="E199" s="154" t="s">
        <v>1</v>
      </c>
      <c r="F199" s="155" t="s">
        <v>263</v>
      </c>
      <c r="H199" s="156">
        <v>299.34</v>
      </c>
      <c r="L199" s="153"/>
      <c r="M199" s="157"/>
      <c r="T199" s="158"/>
      <c r="AT199" s="154" t="s">
        <v>259</v>
      </c>
      <c r="AU199" s="154" t="s">
        <v>88</v>
      </c>
      <c r="AV199" s="13" t="s">
        <v>171</v>
      </c>
      <c r="AW199" s="13" t="s">
        <v>35</v>
      </c>
      <c r="AX199" s="13" t="s">
        <v>19</v>
      </c>
      <c r="AY199" s="154" t="s">
        <v>146</v>
      </c>
    </row>
    <row r="200" spans="2:65" s="1" customFormat="1" ht="24" customHeight="1">
      <c r="B200" s="127"/>
      <c r="C200" s="128" t="s">
        <v>323</v>
      </c>
      <c r="D200" s="128" t="s">
        <v>149</v>
      </c>
      <c r="E200" s="129" t="s">
        <v>324</v>
      </c>
      <c r="F200" s="130" t="s">
        <v>325</v>
      </c>
      <c r="G200" s="131" t="s">
        <v>245</v>
      </c>
      <c r="H200" s="132">
        <v>299.34</v>
      </c>
      <c r="I200" s="133"/>
      <c r="J200" s="133">
        <f>ROUND(I200*H200,2)</f>
        <v>0</v>
      </c>
      <c r="K200" s="130" t="s">
        <v>188</v>
      </c>
      <c r="L200" s="27"/>
      <c r="M200" s="134" t="s">
        <v>1</v>
      </c>
      <c r="N200" s="135" t="s">
        <v>44</v>
      </c>
      <c r="O200" s="136">
        <v>0.685</v>
      </c>
      <c r="P200" s="136">
        <f>O200*H200</f>
        <v>205.0479</v>
      </c>
      <c r="Q200" s="136">
        <v>0</v>
      </c>
      <c r="R200" s="136">
        <f>Q200*H200</f>
        <v>0</v>
      </c>
      <c r="S200" s="136">
        <v>0</v>
      </c>
      <c r="T200" s="137">
        <f>S200*H200</f>
        <v>0</v>
      </c>
      <c r="AR200" s="138" t="s">
        <v>171</v>
      </c>
      <c r="AT200" s="138" t="s">
        <v>149</v>
      </c>
      <c r="AU200" s="138" t="s">
        <v>88</v>
      </c>
      <c r="AY200" s="15" t="s">
        <v>146</v>
      </c>
      <c r="BE200" s="139">
        <f>IF(N200="základní",J200,0)</f>
        <v>0</v>
      </c>
      <c r="BF200" s="139">
        <f>IF(N200="snížená",J200,0)</f>
        <v>0</v>
      </c>
      <c r="BG200" s="139">
        <f>IF(N200="zákl. přenesená",J200,0)</f>
        <v>0</v>
      </c>
      <c r="BH200" s="139">
        <f>IF(N200="sníž. přenesená",J200,0)</f>
        <v>0</v>
      </c>
      <c r="BI200" s="139">
        <f>IF(N200="nulová",J200,0)</f>
        <v>0</v>
      </c>
      <c r="BJ200" s="15" t="s">
        <v>19</v>
      </c>
      <c r="BK200" s="139">
        <f>ROUND(I200*H200,2)</f>
        <v>0</v>
      </c>
      <c r="BL200" s="15" t="s">
        <v>171</v>
      </c>
      <c r="BM200" s="138" t="s">
        <v>326</v>
      </c>
    </row>
    <row r="201" spans="2:47" s="1" customFormat="1" ht="12">
      <c r="B201" s="27"/>
      <c r="D201" s="140" t="s">
        <v>156</v>
      </c>
      <c r="F201" s="141" t="s">
        <v>327</v>
      </c>
      <c r="L201" s="27"/>
      <c r="M201" s="142"/>
      <c r="T201" s="51"/>
      <c r="AT201" s="15" t="s">
        <v>156</v>
      </c>
      <c r="AU201" s="15" t="s">
        <v>88</v>
      </c>
    </row>
    <row r="202" spans="2:47" s="1" customFormat="1" ht="29.25">
      <c r="B202" s="27"/>
      <c r="D202" s="140" t="s">
        <v>158</v>
      </c>
      <c r="F202" s="143" t="s">
        <v>318</v>
      </c>
      <c r="L202" s="27"/>
      <c r="M202" s="142"/>
      <c r="T202" s="51"/>
      <c r="AT202" s="15" t="s">
        <v>158</v>
      </c>
      <c r="AU202" s="15" t="s">
        <v>88</v>
      </c>
    </row>
    <row r="203" spans="2:51" s="12" customFormat="1" ht="12">
      <c r="B203" s="147"/>
      <c r="D203" s="140" t="s">
        <v>259</v>
      </c>
      <c r="E203" s="148" t="s">
        <v>1</v>
      </c>
      <c r="F203" s="149" t="s">
        <v>319</v>
      </c>
      <c r="H203" s="150">
        <v>73.53</v>
      </c>
      <c r="L203" s="147"/>
      <c r="M203" s="151"/>
      <c r="T203" s="152"/>
      <c r="AT203" s="148" t="s">
        <v>259</v>
      </c>
      <c r="AU203" s="148" t="s">
        <v>88</v>
      </c>
      <c r="AV203" s="12" t="s">
        <v>88</v>
      </c>
      <c r="AW203" s="12" t="s">
        <v>35</v>
      </c>
      <c r="AX203" s="12" t="s">
        <v>79</v>
      </c>
      <c r="AY203" s="148" t="s">
        <v>146</v>
      </c>
    </row>
    <row r="204" spans="2:51" s="12" customFormat="1" ht="12">
      <c r="B204" s="147"/>
      <c r="D204" s="140" t="s">
        <v>259</v>
      </c>
      <c r="E204" s="148" t="s">
        <v>1</v>
      </c>
      <c r="F204" s="149" t="s">
        <v>320</v>
      </c>
      <c r="H204" s="150">
        <v>75.87</v>
      </c>
      <c r="L204" s="147"/>
      <c r="M204" s="151"/>
      <c r="T204" s="152"/>
      <c r="AT204" s="148" t="s">
        <v>259</v>
      </c>
      <c r="AU204" s="148" t="s">
        <v>88</v>
      </c>
      <c r="AV204" s="12" t="s">
        <v>88</v>
      </c>
      <c r="AW204" s="12" t="s">
        <v>35</v>
      </c>
      <c r="AX204" s="12" t="s">
        <v>79</v>
      </c>
      <c r="AY204" s="148" t="s">
        <v>146</v>
      </c>
    </row>
    <row r="205" spans="2:51" s="12" customFormat="1" ht="12">
      <c r="B205" s="147"/>
      <c r="D205" s="140" t="s">
        <v>259</v>
      </c>
      <c r="E205" s="148" t="s">
        <v>1</v>
      </c>
      <c r="F205" s="149" t="s">
        <v>321</v>
      </c>
      <c r="H205" s="150">
        <v>75.87</v>
      </c>
      <c r="L205" s="147"/>
      <c r="M205" s="151"/>
      <c r="T205" s="152"/>
      <c r="AT205" s="148" t="s">
        <v>259</v>
      </c>
      <c r="AU205" s="148" t="s">
        <v>88</v>
      </c>
      <c r="AV205" s="12" t="s">
        <v>88</v>
      </c>
      <c r="AW205" s="12" t="s">
        <v>35</v>
      </c>
      <c r="AX205" s="12" t="s">
        <v>79</v>
      </c>
      <c r="AY205" s="148" t="s">
        <v>146</v>
      </c>
    </row>
    <row r="206" spans="2:51" s="12" customFormat="1" ht="12">
      <c r="B206" s="147"/>
      <c r="D206" s="140" t="s">
        <v>259</v>
      </c>
      <c r="E206" s="148" t="s">
        <v>1</v>
      </c>
      <c r="F206" s="149" t="s">
        <v>322</v>
      </c>
      <c r="H206" s="150">
        <v>74.07</v>
      </c>
      <c r="L206" s="147"/>
      <c r="M206" s="151"/>
      <c r="T206" s="152"/>
      <c r="AT206" s="148" t="s">
        <v>259</v>
      </c>
      <c r="AU206" s="148" t="s">
        <v>88</v>
      </c>
      <c r="AV206" s="12" t="s">
        <v>88</v>
      </c>
      <c r="AW206" s="12" t="s">
        <v>35</v>
      </c>
      <c r="AX206" s="12" t="s">
        <v>79</v>
      </c>
      <c r="AY206" s="148" t="s">
        <v>146</v>
      </c>
    </row>
    <row r="207" spans="2:51" s="13" customFormat="1" ht="12">
      <c r="B207" s="153"/>
      <c r="D207" s="140" t="s">
        <v>259</v>
      </c>
      <c r="E207" s="154" t="s">
        <v>1</v>
      </c>
      <c r="F207" s="155" t="s">
        <v>263</v>
      </c>
      <c r="H207" s="156">
        <v>299.34</v>
      </c>
      <c r="L207" s="153"/>
      <c r="M207" s="157"/>
      <c r="T207" s="158"/>
      <c r="AT207" s="154" t="s">
        <v>259</v>
      </c>
      <c r="AU207" s="154" t="s">
        <v>88</v>
      </c>
      <c r="AV207" s="13" t="s">
        <v>171</v>
      </c>
      <c r="AW207" s="13" t="s">
        <v>35</v>
      </c>
      <c r="AX207" s="13" t="s">
        <v>19</v>
      </c>
      <c r="AY207" s="154" t="s">
        <v>146</v>
      </c>
    </row>
    <row r="208" spans="2:63" s="11" customFormat="1" ht="22.9" customHeight="1">
      <c r="B208" s="116"/>
      <c r="D208" s="117" t="s">
        <v>78</v>
      </c>
      <c r="E208" s="125" t="s">
        <v>206</v>
      </c>
      <c r="F208" s="125" t="s">
        <v>328</v>
      </c>
      <c r="J208" s="126">
        <f>BK208</f>
        <v>0</v>
      </c>
      <c r="L208" s="116"/>
      <c r="M208" s="120"/>
      <c r="P208" s="121">
        <f>P209+SUM(P210:P270)</f>
        <v>10739.160758</v>
      </c>
      <c r="R208" s="121">
        <f>R209+SUM(R210:R270)</f>
        <v>30.29726332</v>
      </c>
      <c r="T208" s="122">
        <f>T209+SUM(T210:T270)</f>
        <v>1644.7631199999998</v>
      </c>
      <c r="AR208" s="117" t="s">
        <v>19</v>
      </c>
      <c r="AT208" s="123" t="s">
        <v>78</v>
      </c>
      <c r="AU208" s="123" t="s">
        <v>19</v>
      </c>
      <c r="AY208" s="117" t="s">
        <v>146</v>
      </c>
      <c r="BK208" s="124">
        <f>BK209+SUM(BK210:BK270)</f>
        <v>0</v>
      </c>
    </row>
    <row r="209" spans="2:65" s="1" customFormat="1" ht="16.5" customHeight="1">
      <c r="B209" s="127"/>
      <c r="C209" s="128" t="s">
        <v>329</v>
      </c>
      <c r="D209" s="128" t="s">
        <v>149</v>
      </c>
      <c r="E209" s="129" t="s">
        <v>330</v>
      </c>
      <c r="F209" s="130" t="s">
        <v>331</v>
      </c>
      <c r="G209" s="131" t="s">
        <v>287</v>
      </c>
      <c r="H209" s="132">
        <v>13.8</v>
      </c>
      <c r="I209" s="133"/>
      <c r="J209" s="133">
        <f>ROUND(I209*H209,2)</f>
        <v>0</v>
      </c>
      <c r="K209" s="130" t="s">
        <v>188</v>
      </c>
      <c r="L209" s="27"/>
      <c r="M209" s="134" t="s">
        <v>1</v>
      </c>
      <c r="N209" s="135" t="s">
        <v>44</v>
      </c>
      <c r="O209" s="136">
        <v>12.497</v>
      </c>
      <c r="P209" s="136">
        <f>O209*H209</f>
        <v>172.45860000000002</v>
      </c>
      <c r="Q209" s="136">
        <v>0</v>
      </c>
      <c r="R209" s="136">
        <f>Q209*H209</f>
        <v>0</v>
      </c>
      <c r="S209" s="136">
        <v>1.098</v>
      </c>
      <c r="T209" s="137">
        <f>S209*H209</f>
        <v>15.152400000000002</v>
      </c>
      <c r="AR209" s="138" t="s">
        <v>171</v>
      </c>
      <c r="AT209" s="138" t="s">
        <v>149</v>
      </c>
      <c r="AU209" s="138" t="s">
        <v>88</v>
      </c>
      <c r="AY209" s="15" t="s">
        <v>146</v>
      </c>
      <c r="BE209" s="139">
        <f>IF(N209="základní",J209,0)</f>
        <v>0</v>
      </c>
      <c r="BF209" s="139">
        <f>IF(N209="snížená",J209,0)</f>
        <v>0</v>
      </c>
      <c r="BG209" s="139">
        <f>IF(N209="zákl. přenesená",J209,0)</f>
        <v>0</v>
      </c>
      <c r="BH209" s="139">
        <f>IF(N209="sníž. přenesená",J209,0)</f>
        <v>0</v>
      </c>
      <c r="BI209" s="139">
        <f>IF(N209="nulová",J209,0)</f>
        <v>0</v>
      </c>
      <c r="BJ209" s="15" t="s">
        <v>19</v>
      </c>
      <c r="BK209" s="139">
        <f>ROUND(I209*H209,2)</f>
        <v>0</v>
      </c>
      <c r="BL209" s="15" t="s">
        <v>171</v>
      </c>
      <c r="BM209" s="138" t="s">
        <v>332</v>
      </c>
    </row>
    <row r="210" spans="2:47" s="1" customFormat="1" ht="12">
      <c r="B210" s="27"/>
      <c r="D210" s="140" t="s">
        <v>156</v>
      </c>
      <c r="F210" s="141" t="s">
        <v>333</v>
      </c>
      <c r="L210" s="27"/>
      <c r="M210" s="142"/>
      <c r="T210" s="51"/>
      <c r="AT210" s="15" t="s">
        <v>156</v>
      </c>
      <c r="AU210" s="15" t="s">
        <v>88</v>
      </c>
    </row>
    <row r="211" spans="2:47" s="1" customFormat="1" ht="19.5">
      <c r="B211" s="27"/>
      <c r="D211" s="140" t="s">
        <v>158</v>
      </c>
      <c r="F211" s="143" t="s">
        <v>334</v>
      </c>
      <c r="L211" s="27"/>
      <c r="M211" s="142"/>
      <c r="T211" s="51"/>
      <c r="AT211" s="15" t="s">
        <v>158</v>
      </c>
      <c r="AU211" s="15" t="s">
        <v>88</v>
      </c>
    </row>
    <row r="212" spans="2:51" s="12" customFormat="1" ht="12">
      <c r="B212" s="147"/>
      <c r="D212" s="140" t="s">
        <v>259</v>
      </c>
      <c r="E212" s="148" t="s">
        <v>1</v>
      </c>
      <c r="F212" s="149" t="s">
        <v>335</v>
      </c>
      <c r="H212" s="150">
        <v>13.8</v>
      </c>
      <c r="L212" s="147"/>
      <c r="M212" s="151"/>
      <c r="T212" s="152"/>
      <c r="AT212" s="148" t="s">
        <v>259</v>
      </c>
      <c r="AU212" s="148" t="s">
        <v>88</v>
      </c>
      <c r="AV212" s="12" t="s">
        <v>88</v>
      </c>
      <c r="AW212" s="12" t="s">
        <v>35</v>
      </c>
      <c r="AX212" s="12" t="s">
        <v>19</v>
      </c>
      <c r="AY212" s="148" t="s">
        <v>146</v>
      </c>
    </row>
    <row r="213" spans="2:65" s="1" customFormat="1" ht="16.5" customHeight="1">
      <c r="B213" s="127"/>
      <c r="C213" s="128" t="s">
        <v>8</v>
      </c>
      <c r="D213" s="128" t="s">
        <v>149</v>
      </c>
      <c r="E213" s="129" t="s">
        <v>336</v>
      </c>
      <c r="F213" s="130" t="s">
        <v>337</v>
      </c>
      <c r="G213" s="131" t="s">
        <v>301</v>
      </c>
      <c r="H213" s="132">
        <v>9.486</v>
      </c>
      <c r="I213" s="133"/>
      <c r="J213" s="133">
        <f>ROUND(I213*H213,2)</f>
        <v>0</v>
      </c>
      <c r="K213" s="130" t="s">
        <v>1</v>
      </c>
      <c r="L213" s="27"/>
      <c r="M213" s="134" t="s">
        <v>1</v>
      </c>
      <c r="N213" s="135" t="s">
        <v>44</v>
      </c>
      <c r="O213" s="136">
        <v>16.374</v>
      </c>
      <c r="P213" s="136">
        <f>O213*H213</f>
        <v>155.323764</v>
      </c>
      <c r="Q213" s="136">
        <v>0.12171</v>
      </c>
      <c r="R213" s="136">
        <f>Q213*H213</f>
        <v>1.1545410600000001</v>
      </c>
      <c r="S213" s="136">
        <v>2.4</v>
      </c>
      <c r="T213" s="137">
        <f>S213*H213</f>
        <v>22.7664</v>
      </c>
      <c r="AR213" s="138" t="s">
        <v>171</v>
      </c>
      <c r="AT213" s="138" t="s">
        <v>149</v>
      </c>
      <c r="AU213" s="138" t="s">
        <v>88</v>
      </c>
      <c r="AY213" s="15" t="s">
        <v>146</v>
      </c>
      <c r="BE213" s="139">
        <f>IF(N213="základní",J213,0)</f>
        <v>0</v>
      </c>
      <c r="BF213" s="139">
        <f>IF(N213="snížená",J213,0)</f>
        <v>0</v>
      </c>
      <c r="BG213" s="139">
        <f>IF(N213="zákl. přenesená",J213,0)</f>
        <v>0</v>
      </c>
      <c r="BH213" s="139">
        <f>IF(N213="sníž. přenesená",J213,0)</f>
        <v>0</v>
      </c>
      <c r="BI213" s="139">
        <f>IF(N213="nulová",J213,0)</f>
        <v>0</v>
      </c>
      <c r="BJ213" s="15" t="s">
        <v>19</v>
      </c>
      <c r="BK213" s="139">
        <f>ROUND(I213*H213,2)</f>
        <v>0</v>
      </c>
      <c r="BL213" s="15" t="s">
        <v>171</v>
      </c>
      <c r="BM213" s="138" t="s">
        <v>338</v>
      </c>
    </row>
    <row r="214" spans="2:47" s="1" customFormat="1" ht="12">
      <c r="B214" s="27"/>
      <c r="D214" s="140" t="s">
        <v>156</v>
      </c>
      <c r="F214" s="141" t="s">
        <v>339</v>
      </c>
      <c r="L214" s="27"/>
      <c r="M214" s="142"/>
      <c r="T214" s="51"/>
      <c r="AT214" s="15" t="s">
        <v>156</v>
      </c>
      <c r="AU214" s="15" t="s">
        <v>88</v>
      </c>
    </row>
    <row r="215" spans="2:47" s="1" customFormat="1" ht="39">
      <c r="B215" s="27"/>
      <c r="D215" s="140" t="s">
        <v>158</v>
      </c>
      <c r="F215" s="143" t="s">
        <v>340</v>
      </c>
      <c r="L215" s="27"/>
      <c r="M215" s="142"/>
      <c r="T215" s="51"/>
      <c r="AT215" s="15" t="s">
        <v>158</v>
      </c>
      <c r="AU215" s="15" t="s">
        <v>88</v>
      </c>
    </row>
    <row r="216" spans="2:51" s="12" customFormat="1" ht="12">
      <c r="B216" s="147"/>
      <c r="D216" s="140" t="s">
        <v>259</v>
      </c>
      <c r="E216" s="148" t="s">
        <v>1</v>
      </c>
      <c r="F216" s="149" t="s">
        <v>341</v>
      </c>
      <c r="H216" s="150">
        <v>4.743</v>
      </c>
      <c r="L216" s="147"/>
      <c r="M216" s="151"/>
      <c r="T216" s="152"/>
      <c r="AT216" s="148" t="s">
        <v>259</v>
      </c>
      <c r="AU216" s="148" t="s">
        <v>88</v>
      </c>
      <c r="AV216" s="12" t="s">
        <v>88</v>
      </c>
      <c r="AW216" s="12" t="s">
        <v>35</v>
      </c>
      <c r="AX216" s="12" t="s">
        <v>79</v>
      </c>
      <c r="AY216" s="148" t="s">
        <v>146</v>
      </c>
    </row>
    <row r="217" spans="2:51" s="12" customFormat="1" ht="12">
      <c r="B217" s="147"/>
      <c r="D217" s="140" t="s">
        <v>259</v>
      </c>
      <c r="E217" s="148" t="s">
        <v>1</v>
      </c>
      <c r="F217" s="149" t="s">
        <v>342</v>
      </c>
      <c r="H217" s="150">
        <v>4.743</v>
      </c>
      <c r="L217" s="147"/>
      <c r="M217" s="151"/>
      <c r="T217" s="152"/>
      <c r="AT217" s="148" t="s">
        <v>259</v>
      </c>
      <c r="AU217" s="148" t="s">
        <v>88</v>
      </c>
      <c r="AV217" s="12" t="s">
        <v>88</v>
      </c>
      <c r="AW217" s="12" t="s">
        <v>35</v>
      </c>
      <c r="AX217" s="12" t="s">
        <v>79</v>
      </c>
      <c r="AY217" s="148" t="s">
        <v>146</v>
      </c>
    </row>
    <row r="218" spans="2:51" s="13" customFormat="1" ht="12">
      <c r="B218" s="153"/>
      <c r="D218" s="140" t="s">
        <v>259</v>
      </c>
      <c r="E218" s="154" t="s">
        <v>1</v>
      </c>
      <c r="F218" s="155" t="s">
        <v>263</v>
      </c>
      <c r="H218" s="156">
        <v>9.486</v>
      </c>
      <c r="L218" s="153"/>
      <c r="M218" s="157"/>
      <c r="T218" s="158"/>
      <c r="AT218" s="154" t="s">
        <v>259</v>
      </c>
      <c r="AU218" s="154" t="s">
        <v>88</v>
      </c>
      <c r="AV218" s="13" t="s">
        <v>171</v>
      </c>
      <c r="AW218" s="13" t="s">
        <v>35</v>
      </c>
      <c r="AX218" s="13" t="s">
        <v>19</v>
      </c>
      <c r="AY218" s="154" t="s">
        <v>146</v>
      </c>
    </row>
    <row r="219" spans="2:65" s="1" customFormat="1" ht="16.5" customHeight="1">
      <c r="B219" s="127"/>
      <c r="C219" s="128" t="s">
        <v>343</v>
      </c>
      <c r="D219" s="128" t="s">
        <v>149</v>
      </c>
      <c r="E219" s="129" t="s">
        <v>344</v>
      </c>
      <c r="F219" s="130" t="s">
        <v>337</v>
      </c>
      <c r="G219" s="131" t="s">
        <v>301</v>
      </c>
      <c r="H219" s="132">
        <v>177.091</v>
      </c>
      <c r="I219" s="133"/>
      <c r="J219" s="133">
        <f>ROUND(I219*H219,2)</f>
        <v>0</v>
      </c>
      <c r="K219" s="130" t="s">
        <v>1</v>
      </c>
      <c r="L219" s="27"/>
      <c r="M219" s="134" t="s">
        <v>1</v>
      </c>
      <c r="N219" s="135" t="s">
        <v>44</v>
      </c>
      <c r="O219" s="136">
        <v>16.374</v>
      </c>
      <c r="P219" s="136">
        <f>O219*H219</f>
        <v>2899.688034</v>
      </c>
      <c r="Q219" s="136">
        <v>0.12171</v>
      </c>
      <c r="R219" s="136">
        <f>Q219*H219</f>
        <v>21.55374561</v>
      </c>
      <c r="S219" s="136">
        <v>2.4</v>
      </c>
      <c r="T219" s="137">
        <f>S219*H219</f>
        <v>425.0184</v>
      </c>
      <c r="AR219" s="138" t="s">
        <v>171</v>
      </c>
      <c r="AT219" s="138" t="s">
        <v>149</v>
      </c>
      <c r="AU219" s="138" t="s">
        <v>88</v>
      </c>
      <c r="AY219" s="15" t="s">
        <v>146</v>
      </c>
      <c r="BE219" s="139">
        <f>IF(N219="základní",J219,0)</f>
        <v>0</v>
      </c>
      <c r="BF219" s="139">
        <f>IF(N219="snížená",J219,0)</f>
        <v>0</v>
      </c>
      <c r="BG219" s="139">
        <f>IF(N219="zákl. přenesená",J219,0)</f>
        <v>0</v>
      </c>
      <c r="BH219" s="139">
        <f>IF(N219="sníž. přenesená",J219,0)</f>
        <v>0</v>
      </c>
      <c r="BI219" s="139">
        <f>IF(N219="nulová",J219,0)</f>
        <v>0</v>
      </c>
      <c r="BJ219" s="15" t="s">
        <v>19</v>
      </c>
      <c r="BK219" s="139">
        <f>ROUND(I219*H219,2)</f>
        <v>0</v>
      </c>
      <c r="BL219" s="15" t="s">
        <v>171</v>
      </c>
      <c r="BM219" s="138" t="s">
        <v>345</v>
      </c>
    </row>
    <row r="220" spans="2:47" s="1" customFormat="1" ht="12">
      <c r="B220" s="27"/>
      <c r="D220" s="140" t="s">
        <v>156</v>
      </c>
      <c r="F220" s="141" t="s">
        <v>339</v>
      </c>
      <c r="L220" s="27"/>
      <c r="M220" s="142"/>
      <c r="T220" s="51"/>
      <c r="AT220" s="15" t="s">
        <v>156</v>
      </c>
      <c r="AU220" s="15" t="s">
        <v>88</v>
      </c>
    </row>
    <row r="221" spans="2:47" s="1" customFormat="1" ht="68.25">
      <c r="B221" s="27"/>
      <c r="D221" s="140" t="s">
        <v>158</v>
      </c>
      <c r="F221" s="143" t="s">
        <v>346</v>
      </c>
      <c r="L221" s="27"/>
      <c r="M221" s="142"/>
      <c r="T221" s="51"/>
      <c r="AT221" s="15" t="s">
        <v>158</v>
      </c>
      <c r="AU221" s="15" t="s">
        <v>88</v>
      </c>
    </row>
    <row r="222" spans="2:51" s="12" customFormat="1" ht="12">
      <c r="B222" s="147"/>
      <c r="D222" s="140" t="s">
        <v>259</v>
      </c>
      <c r="E222" s="148" t="s">
        <v>1</v>
      </c>
      <c r="F222" s="149" t="s">
        <v>347</v>
      </c>
      <c r="H222" s="150">
        <v>27.72</v>
      </c>
      <c r="L222" s="147"/>
      <c r="M222" s="151"/>
      <c r="T222" s="152"/>
      <c r="AT222" s="148" t="s">
        <v>259</v>
      </c>
      <c r="AU222" s="148" t="s">
        <v>88</v>
      </c>
      <c r="AV222" s="12" t="s">
        <v>88</v>
      </c>
      <c r="AW222" s="12" t="s">
        <v>35</v>
      </c>
      <c r="AX222" s="12" t="s">
        <v>79</v>
      </c>
      <c r="AY222" s="148" t="s">
        <v>146</v>
      </c>
    </row>
    <row r="223" spans="2:51" s="12" customFormat="1" ht="12">
      <c r="B223" s="147"/>
      <c r="D223" s="140" t="s">
        <v>259</v>
      </c>
      <c r="E223" s="148" t="s">
        <v>1</v>
      </c>
      <c r="F223" s="149" t="s">
        <v>348</v>
      </c>
      <c r="H223" s="150">
        <v>1.848</v>
      </c>
      <c r="L223" s="147"/>
      <c r="M223" s="151"/>
      <c r="T223" s="152"/>
      <c r="AT223" s="148" t="s">
        <v>259</v>
      </c>
      <c r="AU223" s="148" t="s">
        <v>88</v>
      </c>
      <c r="AV223" s="12" t="s">
        <v>88</v>
      </c>
      <c r="AW223" s="12" t="s">
        <v>35</v>
      </c>
      <c r="AX223" s="12" t="s">
        <v>79</v>
      </c>
      <c r="AY223" s="148" t="s">
        <v>146</v>
      </c>
    </row>
    <row r="224" spans="2:51" s="12" customFormat="1" ht="12">
      <c r="B224" s="147"/>
      <c r="D224" s="140" t="s">
        <v>259</v>
      </c>
      <c r="E224" s="148" t="s">
        <v>1</v>
      </c>
      <c r="F224" s="149" t="s">
        <v>349</v>
      </c>
      <c r="H224" s="150">
        <v>14.131</v>
      </c>
      <c r="L224" s="147"/>
      <c r="M224" s="151"/>
      <c r="T224" s="152"/>
      <c r="AT224" s="148" t="s">
        <v>259</v>
      </c>
      <c r="AU224" s="148" t="s">
        <v>88</v>
      </c>
      <c r="AV224" s="12" t="s">
        <v>88</v>
      </c>
      <c r="AW224" s="12" t="s">
        <v>35</v>
      </c>
      <c r="AX224" s="12" t="s">
        <v>79</v>
      </c>
      <c r="AY224" s="148" t="s">
        <v>146</v>
      </c>
    </row>
    <row r="225" spans="2:51" s="12" customFormat="1" ht="12">
      <c r="B225" s="147"/>
      <c r="D225" s="140" t="s">
        <v>259</v>
      </c>
      <c r="E225" s="148" t="s">
        <v>1</v>
      </c>
      <c r="F225" s="149" t="s">
        <v>350</v>
      </c>
      <c r="H225" s="150">
        <v>14.131</v>
      </c>
      <c r="L225" s="147"/>
      <c r="M225" s="151"/>
      <c r="T225" s="152"/>
      <c r="AT225" s="148" t="s">
        <v>259</v>
      </c>
      <c r="AU225" s="148" t="s">
        <v>88</v>
      </c>
      <c r="AV225" s="12" t="s">
        <v>88</v>
      </c>
      <c r="AW225" s="12" t="s">
        <v>35</v>
      </c>
      <c r="AX225" s="12" t="s">
        <v>79</v>
      </c>
      <c r="AY225" s="148" t="s">
        <v>146</v>
      </c>
    </row>
    <row r="226" spans="2:51" s="12" customFormat="1" ht="12">
      <c r="B226" s="147"/>
      <c r="D226" s="140" t="s">
        <v>259</v>
      </c>
      <c r="E226" s="148" t="s">
        <v>1</v>
      </c>
      <c r="F226" s="149" t="s">
        <v>351</v>
      </c>
      <c r="H226" s="150">
        <v>22.394</v>
      </c>
      <c r="L226" s="147"/>
      <c r="M226" s="151"/>
      <c r="T226" s="152"/>
      <c r="AT226" s="148" t="s">
        <v>259</v>
      </c>
      <c r="AU226" s="148" t="s">
        <v>88</v>
      </c>
      <c r="AV226" s="12" t="s">
        <v>88</v>
      </c>
      <c r="AW226" s="12" t="s">
        <v>35</v>
      </c>
      <c r="AX226" s="12" t="s">
        <v>79</v>
      </c>
      <c r="AY226" s="148" t="s">
        <v>146</v>
      </c>
    </row>
    <row r="227" spans="2:51" s="12" customFormat="1" ht="12">
      <c r="B227" s="147"/>
      <c r="D227" s="140" t="s">
        <v>259</v>
      </c>
      <c r="E227" s="148" t="s">
        <v>1</v>
      </c>
      <c r="F227" s="149" t="s">
        <v>352</v>
      </c>
      <c r="H227" s="150">
        <v>23.351</v>
      </c>
      <c r="L227" s="147"/>
      <c r="M227" s="151"/>
      <c r="T227" s="152"/>
      <c r="AT227" s="148" t="s">
        <v>259</v>
      </c>
      <c r="AU227" s="148" t="s">
        <v>88</v>
      </c>
      <c r="AV227" s="12" t="s">
        <v>88</v>
      </c>
      <c r="AW227" s="12" t="s">
        <v>35</v>
      </c>
      <c r="AX227" s="12" t="s">
        <v>79</v>
      </c>
      <c r="AY227" s="148" t="s">
        <v>146</v>
      </c>
    </row>
    <row r="228" spans="2:51" s="12" customFormat="1" ht="12">
      <c r="B228" s="147"/>
      <c r="D228" s="140" t="s">
        <v>259</v>
      </c>
      <c r="E228" s="148" t="s">
        <v>1</v>
      </c>
      <c r="F228" s="149" t="s">
        <v>353</v>
      </c>
      <c r="H228" s="150">
        <v>21.82</v>
      </c>
      <c r="L228" s="147"/>
      <c r="M228" s="151"/>
      <c r="T228" s="152"/>
      <c r="AT228" s="148" t="s">
        <v>259</v>
      </c>
      <c r="AU228" s="148" t="s">
        <v>88</v>
      </c>
      <c r="AV228" s="12" t="s">
        <v>88</v>
      </c>
      <c r="AW228" s="12" t="s">
        <v>35</v>
      </c>
      <c r="AX228" s="12" t="s">
        <v>79</v>
      </c>
      <c r="AY228" s="148" t="s">
        <v>146</v>
      </c>
    </row>
    <row r="229" spans="2:51" s="12" customFormat="1" ht="12">
      <c r="B229" s="147"/>
      <c r="D229" s="140" t="s">
        <v>259</v>
      </c>
      <c r="E229" s="148" t="s">
        <v>1</v>
      </c>
      <c r="F229" s="149" t="s">
        <v>354</v>
      </c>
      <c r="H229" s="150">
        <v>24.948</v>
      </c>
      <c r="L229" s="147"/>
      <c r="M229" s="151"/>
      <c r="T229" s="152"/>
      <c r="AT229" s="148" t="s">
        <v>259</v>
      </c>
      <c r="AU229" s="148" t="s">
        <v>88</v>
      </c>
      <c r="AV229" s="12" t="s">
        <v>88</v>
      </c>
      <c r="AW229" s="12" t="s">
        <v>35</v>
      </c>
      <c r="AX229" s="12" t="s">
        <v>79</v>
      </c>
      <c r="AY229" s="148" t="s">
        <v>146</v>
      </c>
    </row>
    <row r="230" spans="2:51" s="12" customFormat="1" ht="12">
      <c r="B230" s="147"/>
      <c r="D230" s="140" t="s">
        <v>259</v>
      </c>
      <c r="E230" s="148" t="s">
        <v>1</v>
      </c>
      <c r="F230" s="149" t="s">
        <v>355</v>
      </c>
      <c r="H230" s="150">
        <v>1.848</v>
      </c>
      <c r="L230" s="147"/>
      <c r="M230" s="151"/>
      <c r="T230" s="152"/>
      <c r="AT230" s="148" t="s">
        <v>259</v>
      </c>
      <c r="AU230" s="148" t="s">
        <v>88</v>
      </c>
      <c r="AV230" s="12" t="s">
        <v>88</v>
      </c>
      <c r="AW230" s="12" t="s">
        <v>35</v>
      </c>
      <c r="AX230" s="12" t="s">
        <v>79</v>
      </c>
      <c r="AY230" s="148" t="s">
        <v>146</v>
      </c>
    </row>
    <row r="231" spans="2:51" s="12" customFormat="1" ht="12">
      <c r="B231" s="147"/>
      <c r="D231" s="140" t="s">
        <v>259</v>
      </c>
      <c r="E231" s="148" t="s">
        <v>1</v>
      </c>
      <c r="F231" s="149" t="s">
        <v>356</v>
      </c>
      <c r="H231" s="150">
        <v>12.45</v>
      </c>
      <c r="L231" s="147"/>
      <c r="M231" s="151"/>
      <c r="T231" s="152"/>
      <c r="AT231" s="148" t="s">
        <v>259</v>
      </c>
      <c r="AU231" s="148" t="s">
        <v>88</v>
      </c>
      <c r="AV231" s="12" t="s">
        <v>88</v>
      </c>
      <c r="AW231" s="12" t="s">
        <v>35</v>
      </c>
      <c r="AX231" s="12" t="s">
        <v>79</v>
      </c>
      <c r="AY231" s="148" t="s">
        <v>146</v>
      </c>
    </row>
    <row r="232" spans="2:51" s="12" customFormat="1" ht="12">
      <c r="B232" s="147"/>
      <c r="D232" s="140" t="s">
        <v>259</v>
      </c>
      <c r="E232" s="148" t="s">
        <v>1</v>
      </c>
      <c r="F232" s="149" t="s">
        <v>357</v>
      </c>
      <c r="H232" s="150">
        <v>12.45</v>
      </c>
      <c r="L232" s="147"/>
      <c r="M232" s="151"/>
      <c r="T232" s="152"/>
      <c r="AT232" s="148" t="s">
        <v>259</v>
      </c>
      <c r="AU232" s="148" t="s">
        <v>88</v>
      </c>
      <c r="AV232" s="12" t="s">
        <v>88</v>
      </c>
      <c r="AW232" s="12" t="s">
        <v>35</v>
      </c>
      <c r="AX232" s="12" t="s">
        <v>79</v>
      </c>
      <c r="AY232" s="148" t="s">
        <v>146</v>
      </c>
    </row>
    <row r="233" spans="2:51" s="13" customFormat="1" ht="12">
      <c r="B233" s="153"/>
      <c r="D233" s="140" t="s">
        <v>259</v>
      </c>
      <c r="E233" s="154" t="s">
        <v>1</v>
      </c>
      <c r="F233" s="155" t="s">
        <v>263</v>
      </c>
      <c r="H233" s="156">
        <v>177.091</v>
      </c>
      <c r="L233" s="153"/>
      <c r="M233" s="157"/>
      <c r="T233" s="158"/>
      <c r="AT233" s="154" t="s">
        <v>259</v>
      </c>
      <c r="AU233" s="154" t="s">
        <v>88</v>
      </c>
      <c r="AV233" s="13" t="s">
        <v>171</v>
      </c>
      <c r="AW233" s="13" t="s">
        <v>35</v>
      </c>
      <c r="AX233" s="13" t="s">
        <v>19</v>
      </c>
      <c r="AY233" s="154" t="s">
        <v>146</v>
      </c>
    </row>
    <row r="234" spans="2:65" s="1" customFormat="1" ht="24" customHeight="1">
      <c r="B234" s="127"/>
      <c r="C234" s="128" t="s">
        <v>358</v>
      </c>
      <c r="D234" s="128" t="s">
        <v>149</v>
      </c>
      <c r="E234" s="129" t="s">
        <v>359</v>
      </c>
      <c r="F234" s="130" t="s">
        <v>360</v>
      </c>
      <c r="G234" s="131" t="s">
        <v>361</v>
      </c>
      <c r="H234" s="132">
        <v>996</v>
      </c>
      <c r="I234" s="133"/>
      <c r="J234" s="133">
        <f>ROUND(I234*H234,2)</f>
        <v>0</v>
      </c>
      <c r="K234" s="130" t="s">
        <v>188</v>
      </c>
      <c r="L234" s="27"/>
      <c r="M234" s="134" t="s">
        <v>1</v>
      </c>
      <c r="N234" s="135" t="s">
        <v>44</v>
      </c>
      <c r="O234" s="136">
        <v>5.162</v>
      </c>
      <c r="P234" s="136">
        <f>O234*H234</f>
        <v>5141.352</v>
      </c>
      <c r="Q234" s="136">
        <v>0</v>
      </c>
      <c r="R234" s="136">
        <f>Q234*H234</f>
        <v>0</v>
      </c>
      <c r="S234" s="136">
        <v>1</v>
      </c>
      <c r="T234" s="137">
        <f>S234*H234</f>
        <v>996</v>
      </c>
      <c r="AR234" s="138" t="s">
        <v>171</v>
      </c>
      <c r="AT234" s="138" t="s">
        <v>149</v>
      </c>
      <c r="AU234" s="138" t="s">
        <v>88</v>
      </c>
      <c r="AY234" s="15" t="s">
        <v>146</v>
      </c>
      <c r="BE234" s="139">
        <f>IF(N234="základní",J234,0)</f>
        <v>0</v>
      </c>
      <c r="BF234" s="139">
        <f>IF(N234="snížená",J234,0)</f>
        <v>0</v>
      </c>
      <c r="BG234" s="139">
        <f>IF(N234="zákl. přenesená",J234,0)</f>
        <v>0</v>
      </c>
      <c r="BH234" s="139">
        <f>IF(N234="sníž. přenesená",J234,0)</f>
        <v>0</v>
      </c>
      <c r="BI234" s="139">
        <f>IF(N234="nulová",J234,0)</f>
        <v>0</v>
      </c>
      <c r="BJ234" s="15" t="s">
        <v>19</v>
      </c>
      <c r="BK234" s="139">
        <f>ROUND(I234*H234,2)</f>
        <v>0</v>
      </c>
      <c r="BL234" s="15" t="s">
        <v>171</v>
      </c>
      <c r="BM234" s="138" t="s">
        <v>362</v>
      </c>
    </row>
    <row r="235" spans="2:47" s="1" customFormat="1" ht="29.25">
      <c r="B235" s="27"/>
      <c r="D235" s="140" t="s">
        <v>156</v>
      </c>
      <c r="F235" s="141" t="s">
        <v>363</v>
      </c>
      <c r="L235" s="27"/>
      <c r="M235" s="142"/>
      <c r="T235" s="51"/>
      <c r="AT235" s="15" t="s">
        <v>156</v>
      </c>
      <c r="AU235" s="15" t="s">
        <v>88</v>
      </c>
    </row>
    <row r="236" spans="2:47" s="1" customFormat="1" ht="29.25">
      <c r="B236" s="27"/>
      <c r="D236" s="140" t="s">
        <v>158</v>
      </c>
      <c r="F236" s="143" t="s">
        <v>364</v>
      </c>
      <c r="L236" s="27"/>
      <c r="M236" s="142"/>
      <c r="T236" s="51"/>
      <c r="AT236" s="15" t="s">
        <v>158</v>
      </c>
      <c r="AU236" s="15" t="s">
        <v>88</v>
      </c>
    </row>
    <row r="237" spans="2:51" s="12" customFormat="1" ht="12">
      <c r="B237" s="147"/>
      <c r="D237" s="140" t="s">
        <v>259</v>
      </c>
      <c r="E237" s="148" t="s">
        <v>1</v>
      </c>
      <c r="F237" s="149" t="s">
        <v>365</v>
      </c>
      <c r="H237" s="150">
        <v>996</v>
      </c>
      <c r="L237" s="147"/>
      <c r="M237" s="151"/>
      <c r="T237" s="152"/>
      <c r="AT237" s="148" t="s">
        <v>259</v>
      </c>
      <c r="AU237" s="148" t="s">
        <v>88</v>
      </c>
      <c r="AV237" s="12" t="s">
        <v>88</v>
      </c>
      <c r="AW237" s="12" t="s">
        <v>35</v>
      </c>
      <c r="AX237" s="12" t="s">
        <v>19</v>
      </c>
      <c r="AY237" s="148" t="s">
        <v>146</v>
      </c>
    </row>
    <row r="238" spans="2:65" s="1" customFormat="1" ht="16.5" customHeight="1">
      <c r="B238" s="127"/>
      <c r="C238" s="128" t="s">
        <v>366</v>
      </c>
      <c r="D238" s="128" t="s">
        <v>149</v>
      </c>
      <c r="E238" s="129" t="s">
        <v>367</v>
      </c>
      <c r="F238" s="130" t="s">
        <v>368</v>
      </c>
      <c r="G238" s="131" t="s">
        <v>301</v>
      </c>
      <c r="H238" s="132">
        <v>7.3</v>
      </c>
      <c r="I238" s="133"/>
      <c r="J238" s="133">
        <f>ROUND(I238*H238,2)</f>
        <v>0</v>
      </c>
      <c r="K238" s="130" t="s">
        <v>188</v>
      </c>
      <c r="L238" s="27"/>
      <c r="M238" s="134" t="s">
        <v>1</v>
      </c>
      <c r="N238" s="135" t="s">
        <v>44</v>
      </c>
      <c r="O238" s="136">
        <v>5.236</v>
      </c>
      <c r="P238" s="136">
        <f>O238*H238</f>
        <v>38.2228</v>
      </c>
      <c r="Q238" s="136">
        <v>0.12</v>
      </c>
      <c r="R238" s="136">
        <f>Q238*H238</f>
        <v>0.876</v>
      </c>
      <c r="S238" s="136">
        <v>2.2</v>
      </c>
      <c r="T238" s="137">
        <f>S238*H238</f>
        <v>16.060000000000002</v>
      </c>
      <c r="AR238" s="138" t="s">
        <v>171</v>
      </c>
      <c r="AT238" s="138" t="s">
        <v>149</v>
      </c>
      <c r="AU238" s="138" t="s">
        <v>88</v>
      </c>
      <c r="AY238" s="15" t="s">
        <v>146</v>
      </c>
      <c r="BE238" s="139">
        <f>IF(N238="základní",J238,0)</f>
        <v>0</v>
      </c>
      <c r="BF238" s="139">
        <f>IF(N238="snížená",J238,0)</f>
        <v>0</v>
      </c>
      <c r="BG238" s="139">
        <f>IF(N238="zákl. přenesená",J238,0)</f>
        <v>0</v>
      </c>
      <c r="BH238" s="139">
        <f>IF(N238="sníž. přenesená",J238,0)</f>
        <v>0</v>
      </c>
      <c r="BI238" s="139">
        <f>IF(N238="nulová",J238,0)</f>
        <v>0</v>
      </c>
      <c r="BJ238" s="15" t="s">
        <v>19</v>
      </c>
      <c r="BK238" s="139">
        <f>ROUND(I238*H238,2)</f>
        <v>0</v>
      </c>
      <c r="BL238" s="15" t="s">
        <v>171</v>
      </c>
      <c r="BM238" s="138" t="s">
        <v>369</v>
      </c>
    </row>
    <row r="239" spans="2:47" s="1" customFormat="1" ht="12">
      <c r="B239" s="27"/>
      <c r="D239" s="140" t="s">
        <v>156</v>
      </c>
      <c r="F239" s="141" t="s">
        <v>370</v>
      </c>
      <c r="L239" s="27"/>
      <c r="M239" s="142"/>
      <c r="T239" s="51"/>
      <c r="AT239" s="15" t="s">
        <v>156</v>
      </c>
      <c r="AU239" s="15" t="s">
        <v>88</v>
      </c>
    </row>
    <row r="240" spans="2:47" s="1" customFormat="1" ht="29.25">
      <c r="B240" s="27"/>
      <c r="D240" s="140" t="s">
        <v>158</v>
      </c>
      <c r="F240" s="143" t="s">
        <v>371</v>
      </c>
      <c r="L240" s="27"/>
      <c r="M240" s="142"/>
      <c r="T240" s="51"/>
      <c r="AT240" s="15" t="s">
        <v>158</v>
      </c>
      <c r="AU240" s="15" t="s">
        <v>88</v>
      </c>
    </row>
    <row r="241" spans="2:51" s="12" customFormat="1" ht="12">
      <c r="B241" s="147"/>
      <c r="D241" s="140" t="s">
        <v>259</v>
      </c>
      <c r="E241" s="148" t="s">
        <v>1</v>
      </c>
      <c r="F241" s="149" t="s">
        <v>372</v>
      </c>
      <c r="H241" s="150">
        <v>7.3</v>
      </c>
      <c r="L241" s="147"/>
      <c r="M241" s="151"/>
      <c r="T241" s="152"/>
      <c r="AT241" s="148" t="s">
        <v>259</v>
      </c>
      <c r="AU241" s="148" t="s">
        <v>88</v>
      </c>
      <c r="AV241" s="12" t="s">
        <v>88</v>
      </c>
      <c r="AW241" s="12" t="s">
        <v>35</v>
      </c>
      <c r="AX241" s="12" t="s">
        <v>19</v>
      </c>
      <c r="AY241" s="148" t="s">
        <v>146</v>
      </c>
    </row>
    <row r="242" spans="2:65" s="1" customFormat="1" ht="16.5" customHeight="1">
      <c r="B242" s="127"/>
      <c r="C242" s="128" t="s">
        <v>373</v>
      </c>
      <c r="D242" s="128" t="s">
        <v>149</v>
      </c>
      <c r="E242" s="129" t="s">
        <v>374</v>
      </c>
      <c r="F242" s="130" t="s">
        <v>375</v>
      </c>
      <c r="G242" s="131" t="s">
        <v>301</v>
      </c>
      <c r="H242" s="132">
        <v>55.115</v>
      </c>
      <c r="I242" s="133"/>
      <c r="J242" s="133">
        <f>ROUND(I242*H242,2)</f>
        <v>0</v>
      </c>
      <c r="K242" s="130" t="s">
        <v>188</v>
      </c>
      <c r="L242" s="27"/>
      <c r="M242" s="134" t="s">
        <v>1</v>
      </c>
      <c r="N242" s="135" t="s">
        <v>44</v>
      </c>
      <c r="O242" s="136">
        <v>16.374</v>
      </c>
      <c r="P242" s="136">
        <f>O242*H242</f>
        <v>902.45301</v>
      </c>
      <c r="Q242" s="136">
        <v>0.12171</v>
      </c>
      <c r="R242" s="136">
        <f>Q242*H242</f>
        <v>6.70804665</v>
      </c>
      <c r="S242" s="136">
        <v>2.4</v>
      </c>
      <c r="T242" s="137">
        <f>S242*H242</f>
        <v>132.276</v>
      </c>
      <c r="AR242" s="138" t="s">
        <v>171</v>
      </c>
      <c r="AT242" s="138" t="s">
        <v>149</v>
      </c>
      <c r="AU242" s="138" t="s">
        <v>88</v>
      </c>
      <c r="AY242" s="15" t="s">
        <v>146</v>
      </c>
      <c r="BE242" s="139">
        <f>IF(N242="základní",J242,0)</f>
        <v>0</v>
      </c>
      <c r="BF242" s="139">
        <f>IF(N242="snížená",J242,0)</f>
        <v>0</v>
      </c>
      <c r="BG242" s="139">
        <f>IF(N242="zákl. přenesená",J242,0)</f>
        <v>0</v>
      </c>
      <c r="BH242" s="139">
        <f>IF(N242="sníž. přenesená",J242,0)</f>
        <v>0</v>
      </c>
      <c r="BI242" s="139">
        <f>IF(N242="nulová",J242,0)</f>
        <v>0</v>
      </c>
      <c r="BJ242" s="15" t="s">
        <v>19</v>
      </c>
      <c r="BK242" s="139">
        <f>ROUND(I242*H242,2)</f>
        <v>0</v>
      </c>
      <c r="BL242" s="15" t="s">
        <v>171</v>
      </c>
      <c r="BM242" s="138" t="s">
        <v>376</v>
      </c>
    </row>
    <row r="243" spans="2:47" s="1" customFormat="1" ht="19.5">
      <c r="B243" s="27"/>
      <c r="D243" s="140" t="s">
        <v>156</v>
      </c>
      <c r="F243" s="141" t="s">
        <v>377</v>
      </c>
      <c r="L243" s="27"/>
      <c r="M243" s="142"/>
      <c r="T243" s="51"/>
      <c r="AT243" s="15" t="s">
        <v>156</v>
      </c>
      <c r="AU243" s="15" t="s">
        <v>88</v>
      </c>
    </row>
    <row r="244" spans="2:47" s="1" customFormat="1" ht="29.25">
      <c r="B244" s="27"/>
      <c r="D244" s="140" t="s">
        <v>158</v>
      </c>
      <c r="F244" s="143" t="s">
        <v>378</v>
      </c>
      <c r="L244" s="27"/>
      <c r="M244" s="142"/>
      <c r="T244" s="51"/>
      <c r="AT244" s="15" t="s">
        <v>158</v>
      </c>
      <c r="AU244" s="15" t="s">
        <v>88</v>
      </c>
    </row>
    <row r="245" spans="2:51" s="12" customFormat="1" ht="12">
      <c r="B245" s="147"/>
      <c r="D245" s="140" t="s">
        <v>259</v>
      </c>
      <c r="E245" s="148" t="s">
        <v>1</v>
      </c>
      <c r="F245" s="149" t="s">
        <v>379</v>
      </c>
      <c r="H245" s="150">
        <v>55.115</v>
      </c>
      <c r="L245" s="147"/>
      <c r="M245" s="151"/>
      <c r="T245" s="152"/>
      <c r="AT245" s="148" t="s">
        <v>259</v>
      </c>
      <c r="AU245" s="148" t="s">
        <v>88</v>
      </c>
      <c r="AV245" s="12" t="s">
        <v>88</v>
      </c>
      <c r="AW245" s="12" t="s">
        <v>35</v>
      </c>
      <c r="AX245" s="12" t="s">
        <v>19</v>
      </c>
      <c r="AY245" s="148" t="s">
        <v>146</v>
      </c>
    </row>
    <row r="246" spans="2:65" s="1" customFormat="1" ht="24" customHeight="1">
      <c r="B246" s="127"/>
      <c r="C246" s="128" t="s">
        <v>380</v>
      </c>
      <c r="D246" s="128" t="s">
        <v>149</v>
      </c>
      <c r="E246" s="129" t="s">
        <v>381</v>
      </c>
      <c r="F246" s="130" t="s">
        <v>382</v>
      </c>
      <c r="G246" s="131" t="s">
        <v>383</v>
      </c>
      <c r="H246" s="132">
        <v>26980.8</v>
      </c>
      <c r="I246" s="133"/>
      <c r="J246" s="133">
        <f>ROUND(I246*H246,2)</f>
        <v>0</v>
      </c>
      <c r="K246" s="130" t="s">
        <v>188</v>
      </c>
      <c r="L246" s="27"/>
      <c r="M246" s="134" t="s">
        <v>1</v>
      </c>
      <c r="N246" s="135" t="s">
        <v>44</v>
      </c>
      <c r="O246" s="136">
        <v>0.045</v>
      </c>
      <c r="P246" s="136">
        <f>O246*H246</f>
        <v>1214.136</v>
      </c>
      <c r="Q246" s="136">
        <v>0</v>
      </c>
      <c r="R246" s="136">
        <f>Q246*H246</f>
        <v>0</v>
      </c>
      <c r="S246" s="136">
        <v>0.001</v>
      </c>
      <c r="T246" s="137">
        <f>S246*H246</f>
        <v>26.9808</v>
      </c>
      <c r="AR246" s="138" t="s">
        <v>171</v>
      </c>
      <c r="AT246" s="138" t="s">
        <v>149</v>
      </c>
      <c r="AU246" s="138" t="s">
        <v>88</v>
      </c>
      <c r="AY246" s="15" t="s">
        <v>146</v>
      </c>
      <c r="BE246" s="139">
        <f>IF(N246="základní",J246,0)</f>
        <v>0</v>
      </c>
      <c r="BF246" s="139">
        <f>IF(N246="snížená",J246,0)</f>
        <v>0</v>
      </c>
      <c r="BG246" s="139">
        <f>IF(N246="zákl. přenesená",J246,0)</f>
        <v>0</v>
      </c>
      <c r="BH246" s="139">
        <f>IF(N246="sníž. přenesená",J246,0)</f>
        <v>0</v>
      </c>
      <c r="BI246" s="139">
        <f>IF(N246="nulová",J246,0)</f>
        <v>0</v>
      </c>
      <c r="BJ246" s="15" t="s">
        <v>19</v>
      </c>
      <c r="BK246" s="139">
        <f>ROUND(I246*H246,2)</f>
        <v>0</v>
      </c>
      <c r="BL246" s="15" t="s">
        <v>171</v>
      </c>
      <c r="BM246" s="138" t="s">
        <v>384</v>
      </c>
    </row>
    <row r="247" spans="2:47" s="1" customFormat="1" ht="48.75">
      <c r="B247" s="27"/>
      <c r="D247" s="140" t="s">
        <v>156</v>
      </c>
      <c r="F247" s="141" t="s">
        <v>385</v>
      </c>
      <c r="L247" s="27"/>
      <c r="M247" s="142"/>
      <c r="T247" s="51"/>
      <c r="AT247" s="15" t="s">
        <v>156</v>
      </c>
      <c r="AU247" s="15" t="s">
        <v>88</v>
      </c>
    </row>
    <row r="248" spans="2:47" s="1" customFormat="1" ht="29.25">
      <c r="B248" s="27"/>
      <c r="D248" s="140" t="s">
        <v>158</v>
      </c>
      <c r="F248" s="143" t="s">
        <v>386</v>
      </c>
      <c r="L248" s="27"/>
      <c r="M248" s="142"/>
      <c r="T248" s="51"/>
      <c r="AT248" s="15" t="s">
        <v>158</v>
      </c>
      <c r="AU248" s="15" t="s">
        <v>88</v>
      </c>
    </row>
    <row r="249" spans="2:51" s="12" customFormat="1" ht="12">
      <c r="B249" s="147"/>
      <c r="D249" s="140" t="s">
        <v>259</v>
      </c>
      <c r="E249" s="148" t="s">
        <v>1</v>
      </c>
      <c r="F249" s="149" t="s">
        <v>387</v>
      </c>
      <c r="H249" s="150">
        <v>26980.8</v>
      </c>
      <c r="L249" s="147"/>
      <c r="M249" s="151"/>
      <c r="T249" s="152"/>
      <c r="AT249" s="148" t="s">
        <v>259</v>
      </c>
      <c r="AU249" s="148" t="s">
        <v>88</v>
      </c>
      <c r="AV249" s="12" t="s">
        <v>88</v>
      </c>
      <c r="AW249" s="12" t="s">
        <v>35</v>
      </c>
      <c r="AX249" s="12" t="s">
        <v>19</v>
      </c>
      <c r="AY249" s="148" t="s">
        <v>146</v>
      </c>
    </row>
    <row r="250" spans="2:65" s="1" customFormat="1" ht="24" customHeight="1">
      <c r="B250" s="127"/>
      <c r="C250" s="128" t="s">
        <v>7</v>
      </c>
      <c r="D250" s="128" t="s">
        <v>149</v>
      </c>
      <c r="E250" s="129" t="s">
        <v>388</v>
      </c>
      <c r="F250" s="130" t="s">
        <v>389</v>
      </c>
      <c r="G250" s="131" t="s">
        <v>287</v>
      </c>
      <c r="H250" s="132">
        <v>90.2</v>
      </c>
      <c r="I250" s="133"/>
      <c r="J250" s="133">
        <f>ROUND(I250*H250,2)</f>
        <v>0</v>
      </c>
      <c r="K250" s="130" t="s">
        <v>188</v>
      </c>
      <c r="L250" s="27"/>
      <c r="M250" s="134" t="s">
        <v>1</v>
      </c>
      <c r="N250" s="135" t="s">
        <v>44</v>
      </c>
      <c r="O250" s="136">
        <v>1.69</v>
      </c>
      <c r="P250" s="136">
        <f>O250*H250</f>
        <v>152.438</v>
      </c>
      <c r="Q250" s="136">
        <v>0</v>
      </c>
      <c r="R250" s="136">
        <f>Q250*H250</f>
        <v>0</v>
      </c>
      <c r="S250" s="136">
        <v>0.025</v>
      </c>
      <c r="T250" s="137">
        <f>S250*H250</f>
        <v>2.2550000000000003</v>
      </c>
      <c r="AR250" s="138" t="s">
        <v>171</v>
      </c>
      <c r="AT250" s="138" t="s">
        <v>149</v>
      </c>
      <c r="AU250" s="138" t="s">
        <v>88</v>
      </c>
      <c r="AY250" s="15" t="s">
        <v>146</v>
      </c>
      <c r="BE250" s="139">
        <f>IF(N250="základní",J250,0)</f>
        <v>0</v>
      </c>
      <c r="BF250" s="139">
        <f>IF(N250="snížená",J250,0)</f>
        <v>0</v>
      </c>
      <c r="BG250" s="139">
        <f>IF(N250="zákl. přenesená",J250,0)</f>
        <v>0</v>
      </c>
      <c r="BH250" s="139">
        <f>IF(N250="sníž. přenesená",J250,0)</f>
        <v>0</v>
      </c>
      <c r="BI250" s="139">
        <f>IF(N250="nulová",J250,0)</f>
        <v>0</v>
      </c>
      <c r="BJ250" s="15" t="s">
        <v>19</v>
      </c>
      <c r="BK250" s="139">
        <f>ROUND(I250*H250,2)</f>
        <v>0</v>
      </c>
      <c r="BL250" s="15" t="s">
        <v>171</v>
      </c>
      <c r="BM250" s="138" t="s">
        <v>390</v>
      </c>
    </row>
    <row r="251" spans="2:47" s="1" customFormat="1" ht="48.75">
      <c r="B251" s="27"/>
      <c r="D251" s="140" t="s">
        <v>156</v>
      </c>
      <c r="F251" s="141" t="s">
        <v>391</v>
      </c>
      <c r="L251" s="27"/>
      <c r="M251" s="142"/>
      <c r="T251" s="51"/>
      <c r="AT251" s="15" t="s">
        <v>156</v>
      </c>
      <c r="AU251" s="15" t="s">
        <v>88</v>
      </c>
    </row>
    <row r="252" spans="2:47" s="1" customFormat="1" ht="39">
      <c r="B252" s="27"/>
      <c r="D252" s="140" t="s">
        <v>158</v>
      </c>
      <c r="F252" s="143" t="s">
        <v>392</v>
      </c>
      <c r="L252" s="27"/>
      <c r="M252" s="142"/>
      <c r="T252" s="51"/>
      <c r="AT252" s="15" t="s">
        <v>158</v>
      </c>
      <c r="AU252" s="15" t="s">
        <v>88</v>
      </c>
    </row>
    <row r="253" spans="2:51" s="12" customFormat="1" ht="12">
      <c r="B253" s="147"/>
      <c r="D253" s="140" t="s">
        <v>259</v>
      </c>
      <c r="E253" s="148" t="s">
        <v>1</v>
      </c>
      <c r="F253" s="149" t="s">
        <v>393</v>
      </c>
      <c r="H253" s="150">
        <v>90.2</v>
      </c>
      <c r="L253" s="147"/>
      <c r="M253" s="151"/>
      <c r="T253" s="152"/>
      <c r="AT253" s="148" t="s">
        <v>259</v>
      </c>
      <c r="AU253" s="148" t="s">
        <v>88</v>
      </c>
      <c r="AV253" s="12" t="s">
        <v>88</v>
      </c>
      <c r="AW253" s="12" t="s">
        <v>35</v>
      </c>
      <c r="AX253" s="12" t="s">
        <v>19</v>
      </c>
      <c r="AY253" s="148" t="s">
        <v>146</v>
      </c>
    </row>
    <row r="254" spans="2:65" s="1" customFormat="1" ht="24" customHeight="1">
      <c r="B254" s="127"/>
      <c r="C254" s="128" t="s">
        <v>394</v>
      </c>
      <c r="D254" s="128" t="s">
        <v>149</v>
      </c>
      <c r="E254" s="129" t="s">
        <v>395</v>
      </c>
      <c r="F254" s="130" t="s">
        <v>396</v>
      </c>
      <c r="G254" s="131" t="s">
        <v>235</v>
      </c>
      <c r="H254" s="132">
        <v>3</v>
      </c>
      <c r="I254" s="133"/>
      <c r="J254" s="133">
        <f>ROUND(I254*H254,2)</f>
        <v>0</v>
      </c>
      <c r="K254" s="130" t="s">
        <v>188</v>
      </c>
      <c r="L254" s="27"/>
      <c r="M254" s="134" t="s">
        <v>1</v>
      </c>
      <c r="N254" s="135" t="s">
        <v>44</v>
      </c>
      <c r="O254" s="136">
        <v>0.25</v>
      </c>
      <c r="P254" s="136">
        <f>O254*H254</f>
        <v>0.75</v>
      </c>
      <c r="Q254" s="136">
        <v>0</v>
      </c>
      <c r="R254" s="136">
        <f>Q254*H254</f>
        <v>0</v>
      </c>
      <c r="S254" s="136">
        <v>0.108</v>
      </c>
      <c r="T254" s="137">
        <f>S254*H254</f>
        <v>0.324</v>
      </c>
      <c r="AR254" s="138" t="s">
        <v>171</v>
      </c>
      <c r="AT254" s="138" t="s">
        <v>149</v>
      </c>
      <c r="AU254" s="138" t="s">
        <v>88</v>
      </c>
      <c r="AY254" s="15" t="s">
        <v>146</v>
      </c>
      <c r="BE254" s="139">
        <f>IF(N254="základní",J254,0)</f>
        <v>0</v>
      </c>
      <c r="BF254" s="139">
        <f>IF(N254="snížená",J254,0)</f>
        <v>0</v>
      </c>
      <c r="BG254" s="139">
        <f>IF(N254="zákl. přenesená",J254,0)</f>
        <v>0</v>
      </c>
      <c r="BH254" s="139">
        <f>IF(N254="sníž. přenesená",J254,0)</f>
        <v>0</v>
      </c>
      <c r="BI254" s="139">
        <f>IF(N254="nulová",J254,0)</f>
        <v>0</v>
      </c>
      <c r="BJ254" s="15" t="s">
        <v>19</v>
      </c>
      <c r="BK254" s="139">
        <f>ROUND(I254*H254,2)</f>
        <v>0</v>
      </c>
      <c r="BL254" s="15" t="s">
        <v>171</v>
      </c>
      <c r="BM254" s="138" t="s">
        <v>397</v>
      </c>
    </row>
    <row r="255" spans="2:47" s="1" customFormat="1" ht="29.25">
      <c r="B255" s="27"/>
      <c r="D255" s="140" t="s">
        <v>156</v>
      </c>
      <c r="F255" s="141" t="s">
        <v>398</v>
      </c>
      <c r="L255" s="27"/>
      <c r="M255" s="142"/>
      <c r="T255" s="51"/>
      <c r="AT255" s="15" t="s">
        <v>156</v>
      </c>
      <c r="AU255" s="15" t="s">
        <v>88</v>
      </c>
    </row>
    <row r="256" spans="2:47" s="1" customFormat="1" ht="39">
      <c r="B256" s="27"/>
      <c r="D256" s="140" t="s">
        <v>158</v>
      </c>
      <c r="F256" s="143" t="s">
        <v>399</v>
      </c>
      <c r="L256" s="27"/>
      <c r="M256" s="142"/>
      <c r="T256" s="51"/>
      <c r="AT256" s="15" t="s">
        <v>158</v>
      </c>
      <c r="AU256" s="15" t="s">
        <v>88</v>
      </c>
    </row>
    <row r="257" spans="2:65" s="1" customFormat="1" ht="24" customHeight="1">
      <c r="B257" s="127"/>
      <c r="C257" s="128" t="s">
        <v>400</v>
      </c>
      <c r="D257" s="128" t="s">
        <v>149</v>
      </c>
      <c r="E257" s="129" t="s">
        <v>401</v>
      </c>
      <c r="F257" s="130" t="s">
        <v>402</v>
      </c>
      <c r="G257" s="131" t="s">
        <v>235</v>
      </c>
      <c r="H257" s="132">
        <v>1</v>
      </c>
      <c r="I257" s="133"/>
      <c r="J257" s="133">
        <f>ROUND(I257*H257,2)</f>
        <v>0</v>
      </c>
      <c r="K257" s="130" t="s">
        <v>188</v>
      </c>
      <c r="L257" s="27"/>
      <c r="M257" s="134" t="s">
        <v>1</v>
      </c>
      <c r="N257" s="135" t="s">
        <v>44</v>
      </c>
      <c r="O257" s="136">
        <v>0.222</v>
      </c>
      <c r="P257" s="136">
        <f>O257*H257</f>
        <v>0.222</v>
      </c>
      <c r="Q257" s="136">
        <v>0</v>
      </c>
      <c r="R257" s="136">
        <f>Q257*H257</f>
        <v>0</v>
      </c>
      <c r="S257" s="136">
        <v>0.08</v>
      </c>
      <c r="T257" s="137">
        <f>S257*H257</f>
        <v>0.08</v>
      </c>
      <c r="AR257" s="138" t="s">
        <v>171</v>
      </c>
      <c r="AT257" s="138" t="s">
        <v>149</v>
      </c>
      <c r="AU257" s="138" t="s">
        <v>88</v>
      </c>
      <c r="AY257" s="15" t="s">
        <v>146</v>
      </c>
      <c r="BE257" s="139">
        <f>IF(N257="základní",J257,0)</f>
        <v>0</v>
      </c>
      <c r="BF257" s="139">
        <f>IF(N257="snížená",J257,0)</f>
        <v>0</v>
      </c>
      <c r="BG257" s="139">
        <f>IF(N257="zákl. přenesená",J257,0)</f>
        <v>0</v>
      </c>
      <c r="BH257" s="139">
        <f>IF(N257="sníž. přenesená",J257,0)</f>
        <v>0</v>
      </c>
      <c r="BI257" s="139">
        <f>IF(N257="nulová",J257,0)</f>
        <v>0</v>
      </c>
      <c r="BJ257" s="15" t="s">
        <v>19</v>
      </c>
      <c r="BK257" s="139">
        <f>ROUND(I257*H257,2)</f>
        <v>0</v>
      </c>
      <c r="BL257" s="15" t="s">
        <v>171</v>
      </c>
      <c r="BM257" s="138" t="s">
        <v>403</v>
      </c>
    </row>
    <row r="258" spans="2:47" s="1" customFormat="1" ht="19.5">
      <c r="B258" s="27"/>
      <c r="D258" s="140" t="s">
        <v>156</v>
      </c>
      <c r="F258" s="141" t="s">
        <v>404</v>
      </c>
      <c r="L258" s="27"/>
      <c r="M258" s="142"/>
      <c r="T258" s="51"/>
      <c r="AT258" s="15" t="s">
        <v>156</v>
      </c>
      <c r="AU258" s="15" t="s">
        <v>88</v>
      </c>
    </row>
    <row r="259" spans="2:47" s="1" customFormat="1" ht="19.5">
      <c r="B259" s="27"/>
      <c r="D259" s="140" t="s">
        <v>158</v>
      </c>
      <c r="F259" s="143" t="s">
        <v>405</v>
      </c>
      <c r="L259" s="27"/>
      <c r="M259" s="142"/>
      <c r="T259" s="51"/>
      <c r="AT259" s="15" t="s">
        <v>158</v>
      </c>
      <c r="AU259" s="15" t="s">
        <v>88</v>
      </c>
    </row>
    <row r="260" spans="2:65" s="1" customFormat="1" ht="24" customHeight="1">
      <c r="B260" s="127"/>
      <c r="C260" s="128" t="s">
        <v>406</v>
      </c>
      <c r="D260" s="128" t="s">
        <v>149</v>
      </c>
      <c r="E260" s="129" t="s">
        <v>407</v>
      </c>
      <c r="F260" s="130" t="s">
        <v>408</v>
      </c>
      <c r="G260" s="131" t="s">
        <v>235</v>
      </c>
      <c r="H260" s="132">
        <v>4</v>
      </c>
      <c r="I260" s="133"/>
      <c r="J260" s="133">
        <f>ROUND(I260*H260,2)</f>
        <v>0</v>
      </c>
      <c r="K260" s="130" t="s">
        <v>188</v>
      </c>
      <c r="L260" s="27"/>
      <c r="M260" s="134" t="s">
        <v>1</v>
      </c>
      <c r="N260" s="135" t="s">
        <v>44</v>
      </c>
      <c r="O260" s="136">
        <v>2.374</v>
      </c>
      <c r="P260" s="136">
        <f>O260*H260</f>
        <v>9.496</v>
      </c>
      <c r="Q260" s="136">
        <v>0.00087</v>
      </c>
      <c r="R260" s="136">
        <f>Q260*H260</f>
        <v>0.00348</v>
      </c>
      <c r="S260" s="136">
        <v>0.818</v>
      </c>
      <c r="T260" s="137">
        <f>S260*H260</f>
        <v>3.272</v>
      </c>
      <c r="AR260" s="138" t="s">
        <v>171</v>
      </c>
      <c r="AT260" s="138" t="s">
        <v>149</v>
      </c>
      <c r="AU260" s="138" t="s">
        <v>88</v>
      </c>
      <c r="AY260" s="15" t="s">
        <v>146</v>
      </c>
      <c r="BE260" s="139">
        <f>IF(N260="základní",J260,0)</f>
        <v>0</v>
      </c>
      <c r="BF260" s="139">
        <f>IF(N260="snížená",J260,0)</f>
        <v>0</v>
      </c>
      <c r="BG260" s="139">
        <f>IF(N260="zákl. přenesená",J260,0)</f>
        <v>0</v>
      </c>
      <c r="BH260" s="139">
        <f>IF(N260="sníž. přenesená",J260,0)</f>
        <v>0</v>
      </c>
      <c r="BI260" s="139">
        <f>IF(N260="nulová",J260,0)</f>
        <v>0</v>
      </c>
      <c r="BJ260" s="15" t="s">
        <v>19</v>
      </c>
      <c r="BK260" s="139">
        <f>ROUND(I260*H260,2)</f>
        <v>0</v>
      </c>
      <c r="BL260" s="15" t="s">
        <v>171</v>
      </c>
      <c r="BM260" s="138" t="s">
        <v>409</v>
      </c>
    </row>
    <row r="261" spans="2:47" s="1" customFormat="1" ht="19.5">
      <c r="B261" s="27"/>
      <c r="D261" s="140" t="s">
        <v>156</v>
      </c>
      <c r="F261" s="141" t="s">
        <v>410</v>
      </c>
      <c r="L261" s="27"/>
      <c r="M261" s="142"/>
      <c r="T261" s="51"/>
      <c r="AT261" s="15" t="s">
        <v>156</v>
      </c>
      <c r="AU261" s="15" t="s">
        <v>88</v>
      </c>
    </row>
    <row r="262" spans="2:47" s="1" customFormat="1" ht="39">
      <c r="B262" s="27"/>
      <c r="D262" s="140" t="s">
        <v>158</v>
      </c>
      <c r="F262" s="143" t="s">
        <v>411</v>
      </c>
      <c r="L262" s="27"/>
      <c r="M262" s="142"/>
      <c r="T262" s="51"/>
      <c r="AT262" s="15" t="s">
        <v>158</v>
      </c>
      <c r="AU262" s="15" t="s">
        <v>88</v>
      </c>
    </row>
    <row r="263" spans="2:65" s="1" customFormat="1" ht="24" customHeight="1">
      <c r="B263" s="127"/>
      <c r="C263" s="128" t="s">
        <v>412</v>
      </c>
      <c r="D263" s="128" t="s">
        <v>149</v>
      </c>
      <c r="E263" s="129" t="s">
        <v>413</v>
      </c>
      <c r="F263" s="130" t="s">
        <v>414</v>
      </c>
      <c r="G263" s="131" t="s">
        <v>235</v>
      </c>
      <c r="H263" s="132">
        <v>1</v>
      </c>
      <c r="I263" s="133"/>
      <c r="J263" s="133">
        <f>ROUND(I263*H263,2)</f>
        <v>0</v>
      </c>
      <c r="K263" s="130" t="s">
        <v>188</v>
      </c>
      <c r="L263" s="27"/>
      <c r="M263" s="134" t="s">
        <v>1</v>
      </c>
      <c r="N263" s="135" t="s">
        <v>44</v>
      </c>
      <c r="O263" s="136">
        <v>5.022</v>
      </c>
      <c r="P263" s="136">
        <f>O263*H263</f>
        <v>5.022</v>
      </c>
      <c r="Q263" s="136">
        <v>0.00145</v>
      </c>
      <c r="R263" s="136">
        <f>Q263*H263</f>
        <v>0.00145</v>
      </c>
      <c r="S263" s="136">
        <v>2</v>
      </c>
      <c r="T263" s="137">
        <f>S263*H263</f>
        <v>2</v>
      </c>
      <c r="AR263" s="138" t="s">
        <v>171</v>
      </c>
      <c r="AT263" s="138" t="s">
        <v>149</v>
      </c>
      <c r="AU263" s="138" t="s">
        <v>88</v>
      </c>
      <c r="AY263" s="15" t="s">
        <v>146</v>
      </c>
      <c r="BE263" s="139">
        <f>IF(N263="základní",J263,0)</f>
        <v>0</v>
      </c>
      <c r="BF263" s="139">
        <f>IF(N263="snížená",J263,0)</f>
        <v>0</v>
      </c>
      <c r="BG263" s="139">
        <f>IF(N263="zákl. přenesená",J263,0)</f>
        <v>0</v>
      </c>
      <c r="BH263" s="139">
        <f>IF(N263="sníž. přenesená",J263,0)</f>
        <v>0</v>
      </c>
      <c r="BI263" s="139">
        <f>IF(N263="nulová",J263,0)</f>
        <v>0</v>
      </c>
      <c r="BJ263" s="15" t="s">
        <v>19</v>
      </c>
      <c r="BK263" s="139">
        <f>ROUND(I263*H263,2)</f>
        <v>0</v>
      </c>
      <c r="BL263" s="15" t="s">
        <v>171</v>
      </c>
      <c r="BM263" s="138" t="s">
        <v>415</v>
      </c>
    </row>
    <row r="264" spans="2:47" s="1" customFormat="1" ht="19.5">
      <c r="B264" s="27"/>
      <c r="D264" s="140" t="s">
        <v>156</v>
      </c>
      <c r="F264" s="141" t="s">
        <v>416</v>
      </c>
      <c r="L264" s="27"/>
      <c r="M264" s="142"/>
      <c r="T264" s="51"/>
      <c r="AT264" s="15" t="s">
        <v>156</v>
      </c>
      <c r="AU264" s="15" t="s">
        <v>88</v>
      </c>
    </row>
    <row r="265" spans="2:47" s="1" customFormat="1" ht="39">
      <c r="B265" s="27"/>
      <c r="D265" s="140" t="s">
        <v>158</v>
      </c>
      <c r="F265" s="143" t="s">
        <v>417</v>
      </c>
      <c r="L265" s="27"/>
      <c r="M265" s="142"/>
      <c r="T265" s="51"/>
      <c r="AT265" s="15" t="s">
        <v>158</v>
      </c>
      <c r="AU265" s="15" t="s">
        <v>88</v>
      </c>
    </row>
    <row r="266" spans="2:65" s="1" customFormat="1" ht="24" customHeight="1">
      <c r="B266" s="127"/>
      <c r="C266" s="128" t="s">
        <v>418</v>
      </c>
      <c r="D266" s="128" t="s">
        <v>149</v>
      </c>
      <c r="E266" s="129" t="s">
        <v>419</v>
      </c>
      <c r="F266" s="130" t="s">
        <v>420</v>
      </c>
      <c r="G266" s="131" t="s">
        <v>235</v>
      </c>
      <c r="H266" s="132">
        <v>16</v>
      </c>
      <c r="I266" s="133"/>
      <c r="J266" s="133">
        <f>ROUND(I266*H266,2)</f>
        <v>0</v>
      </c>
      <c r="K266" s="130" t="s">
        <v>188</v>
      </c>
      <c r="L266" s="27"/>
      <c r="M266" s="134" t="s">
        <v>1</v>
      </c>
      <c r="N266" s="135" t="s">
        <v>44</v>
      </c>
      <c r="O266" s="136">
        <v>2.44</v>
      </c>
      <c r="P266" s="136">
        <f>O266*H266</f>
        <v>39.04</v>
      </c>
      <c r="Q266" s="136">
        <v>0</v>
      </c>
      <c r="R266" s="136">
        <f>Q266*H266</f>
        <v>0</v>
      </c>
      <c r="S266" s="136">
        <v>0.1</v>
      </c>
      <c r="T266" s="137">
        <f>S266*H266</f>
        <v>1.6</v>
      </c>
      <c r="AR266" s="138" t="s">
        <v>171</v>
      </c>
      <c r="AT266" s="138" t="s">
        <v>149</v>
      </c>
      <c r="AU266" s="138" t="s">
        <v>88</v>
      </c>
      <c r="AY266" s="15" t="s">
        <v>146</v>
      </c>
      <c r="BE266" s="139">
        <f>IF(N266="základní",J266,0)</f>
        <v>0</v>
      </c>
      <c r="BF266" s="139">
        <f>IF(N266="snížená",J266,0)</f>
        <v>0</v>
      </c>
      <c r="BG266" s="139">
        <f>IF(N266="zákl. přenesená",J266,0)</f>
        <v>0</v>
      </c>
      <c r="BH266" s="139">
        <f>IF(N266="sníž. přenesená",J266,0)</f>
        <v>0</v>
      </c>
      <c r="BI266" s="139">
        <f>IF(N266="nulová",J266,0)</f>
        <v>0</v>
      </c>
      <c r="BJ266" s="15" t="s">
        <v>19</v>
      </c>
      <c r="BK266" s="139">
        <f>ROUND(I266*H266,2)</f>
        <v>0</v>
      </c>
      <c r="BL266" s="15" t="s">
        <v>171</v>
      </c>
      <c r="BM266" s="138" t="s">
        <v>421</v>
      </c>
    </row>
    <row r="267" spans="2:47" s="1" customFormat="1" ht="29.25">
      <c r="B267" s="27"/>
      <c r="D267" s="140" t="s">
        <v>156</v>
      </c>
      <c r="F267" s="141" t="s">
        <v>422</v>
      </c>
      <c r="L267" s="27"/>
      <c r="M267" s="142"/>
      <c r="T267" s="51"/>
      <c r="AT267" s="15" t="s">
        <v>156</v>
      </c>
      <c r="AU267" s="15" t="s">
        <v>88</v>
      </c>
    </row>
    <row r="268" spans="2:47" s="1" customFormat="1" ht="29.25">
      <c r="B268" s="27"/>
      <c r="D268" s="140" t="s">
        <v>158</v>
      </c>
      <c r="F268" s="143" t="s">
        <v>423</v>
      </c>
      <c r="L268" s="27"/>
      <c r="M268" s="142"/>
      <c r="T268" s="51"/>
      <c r="AT268" s="15" t="s">
        <v>158</v>
      </c>
      <c r="AU268" s="15" t="s">
        <v>88</v>
      </c>
    </row>
    <row r="269" spans="2:51" s="12" customFormat="1" ht="12">
      <c r="B269" s="147"/>
      <c r="D269" s="140" t="s">
        <v>259</v>
      </c>
      <c r="E269" s="148" t="s">
        <v>1</v>
      </c>
      <c r="F269" s="149" t="s">
        <v>424</v>
      </c>
      <c r="H269" s="150">
        <v>16</v>
      </c>
      <c r="L269" s="147"/>
      <c r="M269" s="151"/>
      <c r="T269" s="152"/>
      <c r="AT269" s="148" t="s">
        <v>259</v>
      </c>
      <c r="AU269" s="148" t="s">
        <v>88</v>
      </c>
      <c r="AV269" s="12" t="s">
        <v>88</v>
      </c>
      <c r="AW269" s="12" t="s">
        <v>35</v>
      </c>
      <c r="AX269" s="12" t="s">
        <v>19</v>
      </c>
      <c r="AY269" s="148" t="s">
        <v>146</v>
      </c>
    </row>
    <row r="270" spans="2:63" s="11" customFormat="1" ht="20.85" customHeight="1">
      <c r="B270" s="116"/>
      <c r="D270" s="117" t="s">
        <v>78</v>
      </c>
      <c r="E270" s="125" t="s">
        <v>425</v>
      </c>
      <c r="F270" s="125" t="s">
        <v>426</v>
      </c>
      <c r="J270" s="126">
        <f>BK270</f>
        <v>0</v>
      </c>
      <c r="L270" s="116"/>
      <c r="M270" s="120"/>
      <c r="P270" s="121">
        <f>SUM(P271:P276)</f>
        <v>8.55855</v>
      </c>
      <c r="R270" s="121">
        <f>SUM(R271:R276)</f>
        <v>0</v>
      </c>
      <c r="T270" s="122">
        <f>SUM(T271:T276)</f>
        <v>0.97812</v>
      </c>
      <c r="AR270" s="117" t="s">
        <v>88</v>
      </c>
      <c r="AT270" s="123" t="s">
        <v>78</v>
      </c>
      <c r="AU270" s="123" t="s">
        <v>88</v>
      </c>
      <c r="AY270" s="117" t="s">
        <v>146</v>
      </c>
      <c r="BK270" s="124">
        <f>SUM(BK271:BK276)</f>
        <v>0</v>
      </c>
    </row>
    <row r="271" spans="2:65" s="1" customFormat="1" ht="16.5" customHeight="1">
      <c r="B271" s="127"/>
      <c r="C271" s="128" t="s">
        <v>427</v>
      </c>
      <c r="D271" s="128" t="s">
        <v>149</v>
      </c>
      <c r="E271" s="129" t="s">
        <v>428</v>
      </c>
      <c r="F271" s="130" t="s">
        <v>429</v>
      </c>
      <c r="G271" s="131" t="s">
        <v>245</v>
      </c>
      <c r="H271" s="132">
        <v>244.53</v>
      </c>
      <c r="I271" s="133"/>
      <c r="J271" s="133">
        <f>ROUND(I271*H271,2)</f>
        <v>0</v>
      </c>
      <c r="K271" s="130" t="s">
        <v>188</v>
      </c>
      <c r="L271" s="27"/>
      <c r="M271" s="134" t="s">
        <v>1</v>
      </c>
      <c r="N271" s="135" t="s">
        <v>44</v>
      </c>
      <c r="O271" s="136">
        <v>0.035</v>
      </c>
      <c r="P271" s="136">
        <f>O271*H271</f>
        <v>8.55855</v>
      </c>
      <c r="Q271" s="136">
        <v>0</v>
      </c>
      <c r="R271" s="136">
        <f>Q271*H271</f>
        <v>0</v>
      </c>
      <c r="S271" s="136">
        <v>0.004</v>
      </c>
      <c r="T271" s="137">
        <f>S271*H271</f>
        <v>0.97812</v>
      </c>
      <c r="AR271" s="138" t="s">
        <v>343</v>
      </c>
      <c r="AT271" s="138" t="s">
        <v>149</v>
      </c>
      <c r="AU271" s="138" t="s">
        <v>165</v>
      </c>
      <c r="AY271" s="15" t="s">
        <v>146</v>
      </c>
      <c r="BE271" s="139">
        <f>IF(N271="základní",J271,0)</f>
        <v>0</v>
      </c>
      <c r="BF271" s="139">
        <f>IF(N271="snížená",J271,0)</f>
        <v>0</v>
      </c>
      <c r="BG271" s="139">
        <f>IF(N271="zákl. přenesená",J271,0)</f>
        <v>0</v>
      </c>
      <c r="BH271" s="139">
        <f>IF(N271="sníž. přenesená",J271,0)</f>
        <v>0</v>
      </c>
      <c r="BI271" s="139">
        <f>IF(N271="nulová",J271,0)</f>
        <v>0</v>
      </c>
      <c r="BJ271" s="15" t="s">
        <v>19</v>
      </c>
      <c r="BK271" s="139">
        <f>ROUND(I271*H271,2)</f>
        <v>0</v>
      </c>
      <c r="BL271" s="15" t="s">
        <v>343</v>
      </c>
      <c r="BM271" s="138" t="s">
        <v>430</v>
      </c>
    </row>
    <row r="272" spans="2:47" s="1" customFormat="1" ht="12">
      <c r="B272" s="27"/>
      <c r="D272" s="140" t="s">
        <v>156</v>
      </c>
      <c r="F272" s="141" t="s">
        <v>431</v>
      </c>
      <c r="L272" s="27"/>
      <c r="M272" s="142"/>
      <c r="T272" s="51"/>
      <c r="AT272" s="15" t="s">
        <v>156</v>
      </c>
      <c r="AU272" s="15" t="s">
        <v>165</v>
      </c>
    </row>
    <row r="273" spans="2:47" s="1" customFormat="1" ht="19.5">
      <c r="B273" s="27"/>
      <c r="D273" s="140" t="s">
        <v>158</v>
      </c>
      <c r="F273" s="143" t="s">
        <v>432</v>
      </c>
      <c r="L273" s="27"/>
      <c r="M273" s="142"/>
      <c r="T273" s="51"/>
      <c r="AT273" s="15" t="s">
        <v>158</v>
      </c>
      <c r="AU273" s="15" t="s">
        <v>165</v>
      </c>
    </row>
    <row r="274" spans="2:51" s="12" customFormat="1" ht="12">
      <c r="B274" s="147"/>
      <c r="D274" s="140" t="s">
        <v>259</v>
      </c>
      <c r="E274" s="148" t="s">
        <v>1</v>
      </c>
      <c r="F274" s="149" t="s">
        <v>433</v>
      </c>
      <c r="H274" s="150">
        <v>197.1</v>
      </c>
      <c r="L274" s="147"/>
      <c r="M274" s="151"/>
      <c r="T274" s="152"/>
      <c r="AT274" s="148" t="s">
        <v>259</v>
      </c>
      <c r="AU274" s="148" t="s">
        <v>165</v>
      </c>
      <c r="AV274" s="12" t="s">
        <v>88</v>
      </c>
      <c r="AW274" s="12" t="s">
        <v>35</v>
      </c>
      <c r="AX274" s="12" t="s">
        <v>79</v>
      </c>
      <c r="AY274" s="148" t="s">
        <v>146</v>
      </c>
    </row>
    <row r="275" spans="2:51" s="12" customFormat="1" ht="22.5">
      <c r="B275" s="147"/>
      <c r="D275" s="140" t="s">
        <v>259</v>
      </c>
      <c r="E275" s="148" t="s">
        <v>1</v>
      </c>
      <c r="F275" s="149" t="s">
        <v>434</v>
      </c>
      <c r="H275" s="150">
        <v>47.43</v>
      </c>
      <c r="L275" s="147"/>
      <c r="M275" s="151"/>
      <c r="T275" s="152"/>
      <c r="AT275" s="148" t="s">
        <v>259</v>
      </c>
      <c r="AU275" s="148" t="s">
        <v>165</v>
      </c>
      <c r="AV275" s="12" t="s">
        <v>88</v>
      </c>
      <c r="AW275" s="12" t="s">
        <v>35</v>
      </c>
      <c r="AX275" s="12" t="s">
        <v>79</v>
      </c>
      <c r="AY275" s="148" t="s">
        <v>146</v>
      </c>
    </row>
    <row r="276" spans="2:51" s="13" customFormat="1" ht="12">
      <c r="B276" s="153"/>
      <c r="D276" s="140" t="s">
        <v>259</v>
      </c>
      <c r="E276" s="154" t="s">
        <v>1</v>
      </c>
      <c r="F276" s="155" t="s">
        <v>263</v>
      </c>
      <c r="H276" s="156">
        <v>244.53</v>
      </c>
      <c r="L276" s="153"/>
      <c r="M276" s="157"/>
      <c r="T276" s="158"/>
      <c r="AT276" s="154" t="s">
        <v>259</v>
      </c>
      <c r="AU276" s="154" t="s">
        <v>165</v>
      </c>
      <c r="AV276" s="13" t="s">
        <v>171</v>
      </c>
      <c r="AW276" s="13" t="s">
        <v>35</v>
      </c>
      <c r="AX276" s="13" t="s">
        <v>19</v>
      </c>
      <c r="AY276" s="154" t="s">
        <v>146</v>
      </c>
    </row>
    <row r="277" spans="2:63" s="11" customFormat="1" ht="22.9" customHeight="1">
      <c r="B277" s="116"/>
      <c r="D277" s="117" t="s">
        <v>78</v>
      </c>
      <c r="E277" s="125" t="s">
        <v>435</v>
      </c>
      <c r="F277" s="125" t="s">
        <v>436</v>
      </c>
      <c r="J277" s="126">
        <f>BK277</f>
        <v>0</v>
      </c>
      <c r="L277" s="116"/>
      <c r="M277" s="120"/>
      <c r="P277" s="121">
        <f>SUM(P278:P320)</f>
        <v>64.79483200000001</v>
      </c>
      <c r="R277" s="121">
        <f>SUM(R278:R320)</f>
        <v>0</v>
      </c>
      <c r="T277" s="122">
        <f>SUM(T278:T320)</f>
        <v>0</v>
      </c>
      <c r="AR277" s="117" t="s">
        <v>19</v>
      </c>
      <c r="AT277" s="123" t="s">
        <v>78</v>
      </c>
      <c r="AU277" s="123" t="s">
        <v>19</v>
      </c>
      <c r="AY277" s="117" t="s">
        <v>146</v>
      </c>
      <c r="BK277" s="124">
        <f>SUM(BK278:BK320)</f>
        <v>0</v>
      </c>
    </row>
    <row r="278" spans="2:65" s="1" customFormat="1" ht="24" customHeight="1">
      <c r="B278" s="127"/>
      <c r="C278" s="128" t="s">
        <v>437</v>
      </c>
      <c r="D278" s="128" t="s">
        <v>149</v>
      </c>
      <c r="E278" s="129" t="s">
        <v>438</v>
      </c>
      <c r="F278" s="130" t="s">
        <v>439</v>
      </c>
      <c r="G278" s="131" t="s">
        <v>361</v>
      </c>
      <c r="H278" s="132">
        <v>611.272</v>
      </c>
      <c r="I278" s="133"/>
      <c r="J278" s="133">
        <f>ROUND(I278*H278,2)</f>
        <v>0</v>
      </c>
      <c r="K278" s="130" t="s">
        <v>188</v>
      </c>
      <c r="L278" s="27"/>
      <c r="M278" s="134" t="s">
        <v>1</v>
      </c>
      <c r="N278" s="135" t="s">
        <v>44</v>
      </c>
      <c r="O278" s="136">
        <v>0.091</v>
      </c>
      <c r="P278" s="136">
        <f>O278*H278</f>
        <v>55.625752000000006</v>
      </c>
      <c r="Q278" s="136">
        <v>0</v>
      </c>
      <c r="R278" s="136">
        <f>Q278*H278</f>
        <v>0</v>
      </c>
      <c r="S278" s="136">
        <v>0</v>
      </c>
      <c r="T278" s="137">
        <f>S278*H278</f>
        <v>0</v>
      </c>
      <c r="AR278" s="138" t="s">
        <v>171</v>
      </c>
      <c r="AT278" s="138" t="s">
        <v>149</v>
      </c>
      <c r="AU278" s="138" t="s">
        <v>88</v>
      </c>
      <c r="AY278" s="15" t="s">
        <v>146</v>
      </c>
      <c r="BE278" s="139">
        <f>IF(N278="základní",J278,0)</f>
        <v>0</v>
      </c>
      <c r="BF278" s="139">
        <f>IF(N278="snížená",J278,0)</f>
        <v>0</v>
      </c>
      <c r="BG278" s="139">
        <f>IF(N278="zákl. přenesená",J278,0)</f>
        <v>0</v>
      </c>
      <c r="BH278" s="139">
        <f>IF(N278="sníž. přenesená",J278,0)</f>
        <v>0</v>
      </c>
      <c r="BI278" s="139">
        <f>IF(N278="nulová",J278,0)</f>
        <v>0</v>
      </c>
      <c r="BJ278" s="15" t="s">
        <v>19</v>
      </c>
      <c r="BK278" s="139">
        <f>ROUND(I278*H278,2)</f>
        <v>0</v>
      </c>
      <c r="BL278" s="15" t="s">
        <v>171</v>
      </c>
      <c r="BM278" s="138" t="s">
        <v>440</v>
      </c>
    </row>
    <row r="279" spans="2:47" s="1" customFormat="1" ht="19.5">
      <c r="B279" s="27"/>
      <c r="D279" s="140" t="s">
        <v>156</v>
      </c>
      <c r="F279" s="141" t="s">
        <v>441</v>
      </c>
      <c r="L279" s="27"/>
      <c r="M279" s="142"/>
      <c r="T279" s="51"/>
      <c r="AT279" s="15" t="s">
        <v>156</v>
      </c>
      <c r="AU279" s="15" t="s">
        <v>88</v>
      </c>
    </row>
    <row r="280" spans="2:47" s="1" customFormat="1" ht="19.5">
      <c r="B280" s="27"/>
      <c r="D280" s="140" t="s">
        <v>158</v>
      </c>
      <c r="F280" s="143" t="s">
        <v>304</v>
      </c>
      <c r="L280" s="27"/>
      <c r="M280" s="142"/>
      <c r="T280" s="51"/>
      <c r="AT280" s="15" t="s">
        <v>158</v>
      </c>
      <c r="AU280" s="15" t="s">
        <v>88</v>
      </c>
    </row>
    <row r="281" spans="2:51" s="12" customFormat="1" ht="12">
      <c r="B281" s="147"/>
      <c r="D281" s="140" t="s">
        <v>259</v>
      </c>
      <c r="E281" s="148" t="s">
        <v>1</v>
      </c>
      <c r="F281" s="149" t="s">
        <v>442</v>
      </c>
      <c r="H281" s="150">
        <v>15.152</v>
      </c>
      <c r="L281" s="147"/>
      <c r="M281" s="151"/>
      <c r="T281" s="152"/>
      <c r="AT281" s="148" t="s">
        <v>259</v>
      </c>
      <c r="AU281" s="148" t="s">
        <v>88</v>
      </c>
      <c r="AV281" s="12" t="s">
        <v>88</v>
      </c>
      <c r="AW281" s="12" t="s">
        <v>35</v>
      </c>
      <c r="AX281" s="12" t="s">
        <v>79</v>
      </c>
      <c r="AY281" s="148" t="s">
        <v>146</v>
      </c>
    </row>
    <row r="282" spans="2:51" s="12" customFormat="1" ht="12">
      <c r="B282" s="147"/>
      <c r="D282" s="140" t="s">
        <v>259</v>
      </c>
      <c r="E282" s="148" t="s">
        <v>1</v>
      </c>
      <c r="F282" s="149" t="s">
        <v>443</v>
      </c>
      <c r="H282" s="150">
        <v>447.784</v>
      </c>
      <c r="L282" s="147"/>
      <c r="M282" s="151"/>
      <c r="T282" s="152"/>
      <c r="AT282" s="148" t="s">
        <v>259</v>
      </c>
      <c r="AU282" s="148" t="s">
        <v>88</v>
      </c>
      <c r="AV282" s="12" t="s">
        <v>88</v>
      </c>
      <c r="AW282" s="12" t="s">
        <v>35</v>
      </c>
      <c r="AX282" s="12" t="s">
        <v>79</v>
      </c>
      <c r="AY282" s="148" t="s">
        <v>146</v>
      </c>
    </row>
    <row r="283" spans="2:51" s="12" customFormat="1" ht="12">
      <c r="B283" s="147"/>
      <c r="D283" s="140" t="s">
        <v>259</v>
      </c>
      <c r="E283" s="148" t="s">
        <v>1</v>
      </c>
      <c r="F283" s="149" t="s">
        <v>444</v>
      </c>
      <c r="H283" s="150">
        <v>16.06</v>
      </c>
      <c r="L283" s="147"/>
      <c r="M283" s="151"/>
      <c r="T283" s="152"/>
      <c r="AT283" s="148" t="s">
        <v>259</v>
      </c>
      <c r="AU283" s="148" t="s">
        <v>88</v>
      </c>
      <c r="AV283" s="12" t="s">
        <v>88</v>
      </c>
      <c r="AW283" s="12" t="s">
        <v>35</v>
      </c>
      <c r="AX283" s="12" t="s">
        <v>79</v>
      </c>
      <c r="AY283" s="148" t="s">
        <v>146</v>
      </c>
    </row>
    <row r="284" spans="2:51" s="12" customFormat="1" ht="12">
      <c r="B284" s="147"/>
      <c r="D284" s="140" t="s">
        <v>259</v>
      </c>
      <c r="E284" s="148" t="s">
        <v>1</v>
      </c>
      <c r="F284" s="149" t="s">
        <v>445</v>
      </c>
      <c r="H284" s="150">
        <v>132.276</v>
      </c>
      <c r="L284" s="147"/>
      <c r="M284" s="151"/>
      <c r="T284" s="152"/>
      <c r="AT284" s="148" t="s">
        <v>259</v>
      </c>
      <c r="AU284" s="148" t="s">
        <v>88</v>
      </c>
      <c r="AV284" s="12" t="s">
        <v>88</v>
      </c>
      <c r="AW284" s="12" t="s">
        <v>35</v>
      </c>
      <c r="AX284" s="12" t="s">
        <v>79</v>
      </c>
      <c r="AY284" s="148" t="s">
        <v>146</v>
      </c>
    </row>
    <row r="285" spans="2:51" s="13" customFormat="1" ht="12">
      <c r="B285" s="153"/>
      <c r="D285" s="140" t="s">
        <v>259</v>
      </c>
      <c r="E285" s="154" t="s">
        <v>1</v>
      </c>
      <c r="F285" s="155" t="s">
        <v>263</v>
      </c>
      <c r="H285" s="156">
        <v>611.272</v>
      </c>
      <c r="L285" s="153"/>
      <c r="M285" s="157"/>
      <c r="T285" s="158"/>
      <c r="AT285" s="154" t="s">
        <v>259</v>
      </c>
      <c r="AU285" s="154" t="s">
        <v>88</v>
      </c>
      <c r="AV285" s="13" t="s">
        <v>171</v>
      </c>
      <c r="AW285" s="13" t="s">
        <v>35</v>
      </c>
      <c r="AX285" s="13" t="s">
        <v>19</v>
      </c>
      <c r="AY285" s="154" t="s">
        <v>146</v>
      </c>
    </row>
    <row r="286" spans="2:65" s="1" customFormat="1" ht="24" customHeight="1">
      <c r="B286" s="127"/>
      <c r="C286" s="128" t="s">
        <v>446</v>
      </c>
      <c r="D286" s="128" t="s">
        <v>149</v>
      </c>
      <c r="E286" s="129" t="s">
        <v>447</v>
      </c>
      <c r="F286" s="130" t="s">
        <v>448</v>
      </c>
      <c r="G286" s="131" t="s">
        <v>361</v>
      </c>
      <c r="H286" s="132">
        <v>3056.36</v>
      </c>
      <c r="I286" s="133"/>
      <c r="J286" s="133">
        <f>ROUND(I286*H286,2)</f>
        <v>0</v>
      </c>
      <c r="K286" s="130" t="s">
        <v>188</v>
      </c>
      <c r="L286" s="27"/>
      <c r="M286" s="134" t="s">
        <v>1</v>
      </c>
      <c r="N286" s="135" t="s">
        <v>44</v>
      </c>
      <c r="O286" s="136">
        <v>0.003</v>
      </c>
      <c r="P286" s="136">
        <f>O286*H286</f>
        <v>9.169080000000001</v>
      </c>
      <c r="Q286" s="136">
        <v>0</v>
      </c>
      <c r="R286" s="136">
        <f>Q286*H286</f>
        <v>0</v>
      </c>
      <c r="S286" s="136">
        <v>0</v>
      </c>
      <c r="T286" s="137">
        <f>S286*H286</f>
        <v>0</v>
      </c>
      <c r="AR286" s="138" t="s">
        <v>171</v>
      </c>
      <c r="AT286" s="138" t="s">
        <v>149</v>
      </c>
      <c r="AU286" s="138" t="s">
        <v>88</v>
      </c>
      <c r="AY286" s="15" t="s">
        <v>146</v>
      </c>
      <c r="BE286" s="139">
        <f>IF(N286="základní",J286,0)</f>
        <v>0</v>
      </c>
      <c r="BF286" s="139">
        <f>IF(N286="snížená",J286,0)</f>
        <v>0</v>
      </c>
      <c r="BG286" s="139">
        <f>IF(N286="zákl. přenesená",J286,0)</f>
        <v>0</v>
      </c>
      <c r="BH286" s="139">
        <f>IF(N286="sníž. přenesená",J286,0)</f>
        <v>0</v>
      </c>
      <c r="BI286" s="139">
        <f>IF(N286="nulová",J286,0)</f>
        <v>0</v>
      </c>
      <c r="BJ286" s="15" t="s">
        <v>19</v>
      </c>
      <c r="BK286" s="139">
        <f>ROUND(I286*H286,2)</f>
        <v>0</v>
      </c>
      <c r="BL286" s="15" t="s">
        <v>171</v>
      </c>
      <c r="BM286" s="138" t="s">
        <v>449</v>
      </c>
    </row>
    <row r="287" spans="2:47" s="1" customFormat="1" ht="29.25">
      <c r="B287" s="27"/>
      <c r="D287" s="140" t="s">
        <v>156</v>
      </c>
      <c r="F287" s="141" t="s">
        <v>450</v>
      </c>
      <c r="L287" s="27"/>
      <c r="M287" s="142"/>
      <c r="T287" s="51"/>
      <c r="AT287" s="15" t="s">
        <v>156</v>
      </c>
      <c r="AU287" s="15" t="s">
        <v>88</v>
      </c>
    </row>
    <row r="288" spans="2:47" s="1" customFormat="1" ht="19.5">
      <c r="B288" s="27"/>
      <c r="D288" s="140" t="s">
        <v>158</v>
      </c>
      <c r="F288" s="143" t="s">
        <v>304</v>
      </c>
      <c r="L288" s="27"/>
      <c r="M288" s="142"/>
      <c r="T288" s="51"/>
      <c r="AT288" s="15" t="s">
        <v>158</v>
      </c>
      <c r="AU288" s="15" t="s">
        <v>88</v>
      </c>
    </row>
    <row r="289" spans="2:51" s="12" customFormat="1" ht="12">
      <c r="B289" s="147"/>
      <c r="D289" s="140" t="s">
        <v>259</v>
      </c>
      <c r="E289" s="148" t="s">
        <v>1</v>
      </c>
      <c r="F289" s="149" t="s">
        <v>451</v>
      </c>
      <c r="H289" s="150">
        <v>75.76</v>
      </c>
      <c r="L289" s="147"/>
      <c r="M289" s="151"/>
      <c r="T289" s="152"/>
      <c r="AT289" s="148" t="s">
        <v>259</v>
      </c>
      <c r="AU289" s="148" t="s">
        <v>88</v>
      </c>
      <c r="AV289" s="12" t="s">
        <v>88</v>
      </c>
      <c r="AW289" s="12" t="s">
        <v>35</v>
      </c>
      <c r="AX289" s="12" t="s">
        <v>79</v>
      </c>
      <c r="AY289" s="148" t="s">
        <v>146</v>
      </c>
    </row>
    <row r="290" spans="2:51" s="12" customFormat="1" ht="12">
      <c r="B290" s="147"/>
      <c r="D290" s="140" t="s">
        <v>259</v>
      </c>
      <c r="E290" s="148" t="s">
        <v>1</v>
      </c>
      <c r="F290" s="149" t="s">
        <v>452</v>
      </c>
      <c r="H290" s="150">
        <v>2238.92</v>
      </c>
      <c r="L290" s="147"/>
      <c r="M290" s="151"/>
      <c r="T290" s="152"/>
      <c r="AT290" s="148" t="s">
        <v>259</v>
      </c>
      <c r="AU290" s="148" t="s">
        <v>88</v>
      </c>
      <c r="AV290" s="12" t="s">
        <v>88</v>
      </c>
      <c r="AW290" s="12" t="s">
        <v>35</v>
      </c>
      <c r="AX290" s="12" t="s">
        <v>79</v>
      </c>
      <c r="AY290" s="148" t="s">
        <v>146</v>
      </c>
    </row>
    <row r="291" spans="2:51" s="12" customFormat="1" ht="12">
      <c r="B291" s="147"/>
      <c r="D291" s="140" t="s">
        <v>259</v>
      </c>
      <c r="E291" s="148" t="s">
        <v>1</v>
      </c>
      <c r="F291" s="149" t="s">
        <v>453</v>
      </c>
      <c r="H291" s="150">
        <v>80.3</v>
      </c>
      <c r="L291" s="147"/>
      <c r="M291" s="151"/>
      <c r="T291" s="152"/>
      <c r="AT291" s="148" t="s">
        <v>259</v>
      </c>
      <c r="AU291" s="148" t="s">
        <v>88</v>
      </c>
      <c r="AV291" s="12" t="s">
        <v>88</v>
      </c>
      <c r="AW291" s="12" t="s">
        <v>35</v>
      </c>
      <c r="AX291" s="12" t="s">
        <v>79</v>
      </c>
      <c r="AY291" s="148" t="s">
        <v>146</v>
      </c>
    </row>
    <row r="292" spans="2:51" s="12" customFormat="1" ht="12">
      <c r="B292" s="147"/>
      <c r="D292" s="140" t="s">
        <v>259</v>
      </c>
      <c r="E292" s="148" t="s">
        <v>1</v>
      </c>
      <c r="F292" s="149" t="s">
        <v>454</v>
      </c>
      <c r="H292" s="150">
        <v>661.38</v>
      </c>
      <c r="L292" s="147"/>
      <c r="M292" s="151"/>
      <c r="T292" s="152"/>
      <c r="AT292" s="148" t="s">
        <v>259</v>
      </c>
      <c r="AU292" s="148" t="s">
        <v>88</v>
      </c>
      <c r="AV292" s="12" t="s">
        <v>88</v>
      </c>
      <c r="AW292" s="12" t="s">
        <v>35</v>
      </c>
      <c r="AX292" s="12" t="s">
        <v>79</v>
      </c>
      <c r="AY292" s="148" t="s">
        <v>146</v>
      </c>
    </row>
    <row r="293" spans="2:51" s="13" customFormat="1" ht="12">
      <c r="B293" s="153"/>
      <c r="D293" s="140" t="s">
        <v>259</v>
      </c>
      <c r="E293" s="154" t="s">
        <v>1</v>
      </c>
      <c r="F293" s="155" t="s">
        <v>263</v>
      </c>
      <c r="H293" s="156">
        <v>3056.36</v>
      </c>
      <c r="L293" s="153"/>
      <c r="M293" s="157"/>
      <c r="T293" s="158"/>
      <c r="AT293" s="154" t="s">
        <v>259</v>
      </c>
      <c r="AU293" s="154" t="s">
        <v>88</v>
      </c>
      <c r="AV293" s="13" t="s">
        <v>171</v>
      </c>
      <c r="AW293" s="13" t="s">
        <v>35</v>
      </c>
      <c r="AX293" s="13" t="s">
        <v>19</v>
      </c>
      <c r="AY293" s="154" t="s">
        <v>146</v>
      </c>
    </row>
    <row r="294" spans="2:65" s="1" customFormat="1" ht="24" customHeight="1">
      <c r="B294" s="127"/>
      <c r="C294" s="128" t="s">
        <v>455</v>
      </c>
      <c r="D294" s="128" t="s">
        <v>149</v>
      </c>
      <c r="E294" s="129" t="s">
        <v>456</v>
      </c>
      <c r="F294" s="130" t="s">
        <v>457</v>
      </c>
      <c r="G294" s="131" t="s">
        <v>361</v>
      </c>
      <c r="H294" s="132">
        <v>93.548</v>
      </c>
      <c r="I294" s="133"/>
      <c r="J294" s="133">
        <f>ROUND(I294*H294,2)</f>
        <v>0</v>
      </c>
      <c r="K294" s="130" t="s">
        <v>188</v>
      </c>
      <c r="L294" s="27"/>
      <c r="M294" s="134" t="s">
        <v>1</v>
      </c>
      <c r="N294" s="135" t="s">
        <v>44</v>
      </c>
      <c r="O294" s="136">
        <v>0</v>
      </c>
      <c r="P294" s="136">
        <f>O294*H294</f>
        <v>0</v>
      </c>
      <c r="Q294" s="136">
        <v>0</v>
      </c>
      <c r="R294" s="136">
        <f>Q294*H294</f>
        <v>0</v>
      </c>
      <c r="S294" s="136">
        <v>0</v>
      </c>
      <c r="T294" s="137">
        <f>S294*H294</f>
        <v>0</v>
      </c>
      <c r="AR294" s="138" t="s">
        <v>171</v>
      </c>
      <c r="AT294" s="138" t="s">
        <v>149</v>
      </c>
      <c r="AU294" s="138" t="s">
        <v>88</v>
      </c>
      <c r="AY294" s="15" t="s">
        <v>146</v>
      </c>
      <c r="BE294" s="139">
        <f>IF(N294="základní",J294,0)</f>
        <v>0</v>
      </c>
      <c r="BF294" s="139">
        <f>IF(N294="snížená",J294,0)</f>
        <v>0</v>
      </c>
      <c r="BG294" s="139">
        <f>IF(N294="zákl. přenesená",J294,0)</f>
        <v>0</v>
      </c>
      <c r="BH294" s="139">
        <f>IF(N294="sníž. přenesená",J294,0)</f>
        <v>0</v>
      </c>
      <c r="BI294" s="139">
        <f>IF(N294="nulová",J294,0)</f>
        <v>0</v>
      </c>
      <c r="BJ294" s="15" t="s">
        <v>19</v>
      </c>
      <c r="BK294" s="139">
        <f>ROUND(I294*H294,2)</f>
        <v>0</v>
      </c>
      <c r="BL294" s="15" t="s">
        <v>171</v>
      </c>
      <c r="BM294" s="138" t="s">
        <v>458</v>
      </c>
    </row>
    <row r="295" spans="2:47" s="1" customFormat="1" ht="19.5">
      <c r="B295" s="27"/>
      <c r="D295" s="140" t="s">
        <v>156</v>
      </c>
      <c r="F295" s="141" t="s">
        <v>459</v>
      </c>
      <c r="L295" s="27"/>
      <c r="M295" s="142"/>
      <c r="T295" s="51"/>
      <c r="AT295" s="15" t="s">
        <v>156</v>
      </c>
      <c r="AU295" s="15" t="s">
        <v>88</v>
      </c>
    </row>
    <row r="296" spans="2:51" s="12" customFormat="1" ht="12">
      <c r="B296" s="147"/>
      <c r="D296" s="140" t="s">
        <v>259</v>
      </c>
      <c r="E296" s="148" t="s">
        <v>1</v>
      </c>
      <c r="F296" s="149" t="s">
        <v>460</v>
      </c>
      <c r="H296" s="150">
        <v>2.366</v>
      </c>
      <c r="L296" s="147"/>
      <c r="M296" s="151"/>
      <c r="T296" s="152"/>
      <c r="AT296" s="148" t="s">
        <v>259</v>
      </c>
      <c r="AU296" s="148" t="s">
        <v>88</v>
      </c>
      <c r="AV296" s="12" t="s">
        <v>88</v>
      </c>
      <c r="AW296" s="12" t="s">
        <v>35</v>
      </c>
      <c r="AX296" s="12" t="s">
        <v>79</v>
      </c>
      <c r="AY296" s="148" t="s">
        <v>146</v>
      </c>
    </row>
    <row r="297" spans="2:51" s="12" customFormat="1" ht="12">
      <c r="B297" s="147"/>
      <c r="D297" s="140" t="s">
        <v>259</v>
      </c>
      <c r="E297" s="148" t="s">
        <v>1</v>
      </c>
      <c r="F297" s="149" t="s">
        <v>461</v>
      </c>
      <c r="H297" s="150">
        <v>41.93</v>
      </c>
      <c r="L297" s="147"/>
      <c r="M297" s="151"/>
      <c r="T297" s="152"/>
      <c r="AT297" s="148" t="s">
        <v>259</v>
      </c>
      <c r="AU297" s="148" t="s">
        <v>88</v>
      </c>
      <c r="AV297" s="12" t="s">
        <v>88</v>
      </c>
      <c r="AW297" s="12" t="s">
        <v>35</v>
      </c>
      <c r="AX297" s="12" t="s">
        <v>79</v>
      </c>
      <c r="AY297" s="148" t="s">
        <v>146</v>
      </c>
    </row>
    <row r="298" spans="2:51" s="12" customFormat="1" ht="12">
      <c r="B298" s="147"/>
      <c r="D298" s="140" t="s">
        <v>259</v>
      </c>
      <c r="E298" s="148" t="s">
        <v>1</v>
      </c>
      <c r="F298" s="149" t="s">
        <v>462</v>
      </c>
      <c r="H298" s="150">
        <v>18.04</v>
      </c>
      <c r="L298" s="147"/>
      <c r="M298" s="151"/>
      <c r="T298" s="152"/>
      <c r="AT298" s="148" t="s">
        <v>259</v>
      </c>
      <c r="AU298" s="148" t="s">
        <v>88</v>
      </c>
      <c r="AV298" s="12" t="s">
        <v>88</v>
      </c>
      <c r="AW298" s="12" t="s">
        <v>35</v>
      </c>
      <c r="AX298" s="12" t="s">
        <v>79</v>
      </c>
      <c r="AY298" s="148" t="s">
        <v>146</v>
      </c>
    </row>
    <row r="299" spans="2:51" s="12" customFormat="1" ht="12">
      <c r="B299" s="147"/>
      <c r="D299" s="140" t="s">
        <v>259</v>
      </c>
      <c r="E299" s="148" t="s">
        <v>1</v>
      </c>
      <c r="F299" s="149" t="s">
        <v>442</v>
      </c>
      <c r="H299" s="150">
        <v>15.152</v>
      </c>
      <c r="L299" s="147"/>
      <c r="M299" s="151"/>
      <c r="T299" s="152"/>
      <c r="AT299" s="148" t="s">
        <v>259</v>
      </c>
      <c r="AU299" s="148" t="s">
        <v>88</v>
      </c>
      <c r="AV299" s="12" t="s">
        <v>88</v>
      </c>
      <c r="AW299" s="12" t="s">
        <v>35</v>
      </c>
      <c r="AX299" s="12" t="s">
        <v>79</v>
      </c>
      <c r="AY299" s="148" t="s">
        <v>146</v>
      </c>
    </row>
    <row r="300" spans="2:51" s="12" customFormat="1" ht="12">
      <c r="B300" s="147"/>
      <c r="D300" s="140" t="s">
        <v>259</v>
      </c>
      <c r="E300" s="148" t="s">
        <v>1</v>
      </c>
      <c r="F300" s="149" t="s">
        <v>444</v>
      </c>
      <c r="H300" s="150">
        <v>16.06</v>
      </c>
      <c r="L300" s="147"/>
      <c r="M300" s="151"/>
      <c r="T300" s="152"/>
      <c r="AT300" s="148" t="s">
        <v>259</v>
      </c>
      <c r="AU300" s="148" t="s">
        <v>88</v>
      </c>
      <c r="AV300" s="12" t="s">
        <v>88</v>
      </c>
      <c r="AW300" s="12" t="s">
        <v>35</v>
      </c>
      <c r="AX300" s="12" t="s">
        <v>79</v>
      </c>
      <c r="AY300" s="148" t="s">
        <v>146</v>
      </c>
    </row>
    <row r="301" spans="2:51" s="13" customFormat="1" ht="12">
      <c r="B301" s="153"/>
      <c r="D301" s="140" t="s">
        <v>259</v>
      </c>
      <c r="E301" s="154" t="s">
        <v>1</v>
      </c>
      <c r="F301" s="155" t="s">
        <v>263</v>
      </c>
      <c r="H301" s="156">
        <v>93.548</v>
      </c>
      <c r="L301" s="153"/>
      <c r="M301" s="157"/>
      <c r="T301" s="158"/>
      <c r="AT301" s="154" t="s">
        <v>259</v>
      </c>
      <c r="AU301" s="154" t="s">
        <v>88</v>
      </c>
      <c r="AV301" s="13" t="s">
        <v>171</v>
      </c>
      <c r="AW301" s="13" t="s">
        <v>35</v>
      </c>
      <c r="AX301" s="13" t="s">
        <v>19</v>
      </c>
      <c r="AY301" s="154" t="s">
        <v>146</v>
      </c>
    </row>
    <row r="302" spans="2:65" s="1" customFormat="1" ht="36" customHeight="1">
      <c r="B302" s="127"/>
      <c r="C302" s="128" t="s">
        <v>463</v>
      </c>
      <c r="D302" s="128" t="s">
        <v>149</v>
      </c>
      <c r="E302" s="129" t="s">
        <v>464</v>
      </c>
      <c r="F302" s="130" t="s">
        <v>465</v>
      </c>
      <c r="G302" s="131" t="s">
        <v>361</v>
      </c>
      <c r="H302" s="132">
        <v>580.06</v>
      </c>
      <c r="I302" s="133"/>
      <c r="J302" s="133">
        <f>ROUND(I302*H302,2)</f>
        <v>0</v>
      </c>
      <c r="K302" s="130" t="s">
        <v>188</v>
      </c>
      <c r="L302" s="27"/>
      <c r="M302" s="134" t="s">
        <v>1</v>
      </c>
      <c r="N302" s="135" t="s">
        <v>44</v>
      </c>
      <c r="O302" s="136">
        <v>0</v>
      </c>
      <c r="P302" s="136">
        <f>O302*H302</f>
        <v>0</v>
      </c>
      <c r="Q302" s="136">
        <v>0</v>
      </c>
      <c r="R302" s="136">
        <f>Q302*H302</f>
        <v>0</v>
      </c>
      <c r="S302" s="136">
        <v>0</v>
      </c>
      <c r="T302" s="137">
        <f>S302*H302</f>
        <v>0</v>
      </c>
      <c r="AR302" s="138" t="s">
        <v>171</v>
      </c>
      <c r="AT302" s="138" t="s">
        <v>149</v>
      </c>
      <c r="AU302" s="138" t="s">
        <v>88</v>
      </c>
      <c r="AY302" s="15" t="s">
        <v>146</v>
      </c>
      <c r="BE302" s="139">
        <f>IF(N302="základní",J302,0)</f>
        <v>0</v>
      </c>
      <c r="BF302" s="139">
        <f>IF(N302="snížená",J302,0)</f>
        <v>0</v>
      </c>
      <c r="BG302" s="139">
        <f>IF(N302="zákl. přenesená",J302,0)</f>
        <v>0</v>
      </c>
      <c r="BH302" s="139">
        <f>IF(N302="sníž. přenesená",J302,0)</f>
        <v>0</v>
      </c>
      <c r="BI302" s="139">
        <f>IF(N302="nulová",J302,0)</f>
        <v>0</v>
      </c>
      <c r="BJ302" s="15" t="s">
        <v>19</v>
      </c>
      <c r="BK302" s="139">
        <f>ROUND(I302*H302,2)</f>
        <v>0</v>
      </c>
      <c r="BL302" s="15" t="s">
        <v>171</v>
      </c>
      <c r="BM302" s="138" t="s">
        <v>466</v>
      </c>
    </row>
    <row r="303" spans="2:47" s="1" customFormat="1" ht="29.25">
      <c r="B303" s="27"/>
      <c r="D303" s="140" t="s">
        <v>156</v>
      </c>
      <c r="F303" s="141" t="s">
        <v>467</v>
      </c>
      <c r="L303" s="27"/>
      <c r="M303" s="142"/>
      <c r="T303" s="51"/>
      <c r="AT303" s="15" t="s">
        <v>156</v>
      </c>
      <c r="AU303" s="15" t="s">
        <v>88</v>
      </c>
    </row>
    <row r="304" spans="2:51" s="12" customFormat="1" ht="12">
      <c r="B304" s="147"/>
      <c r="D304" s="140" t="s">
        <v>259</v>
      </c>
      <c r="E304" s="148" t="s">
        <v>1</v>
      </c>
      <c r="F304" s="149" t="s">
        <v>468</v>
      </c>
      <c r="H304" s="150">
        <v>447.784</v>
      </c>
      <c r="L304" s="147"/>
      <c r="M304" s="151"/>
      <c r="T304" s="152"/>
      <c r="AT304" s="148" t="s">
        <v>259</v>
      </c>
      <c r="AU304" s="148" t="s">
        <v>88</v>
      </c>
      <c r="AV304" s="12" t="s">
        <v>88</v>
      </c>
      <c r="AW304" s="12" t="s">
        <v>35</v>
      </c>
      <c r="AX304" s="12" t="s">
        <v>79</v>
      </c>
      <c r="AY304" s="148" t="s">
        <v>146</v>
      </c>
    </row>
    <row r="305" spans="2:51" s="12" customFormat="1" ht="12">
      <c r="B305" s="147"/>
      <c r="D305" s="140" t="s">
        <v>259</v>
      </c>
      <c r="E305" s="148" t="s">
        <v>1</v>
      </c>
      <c r="F305" s="149" t="s">
        <v>445</v>
      </c>
      <c r="H305" s="150">
        <v>132.276</v>
      </c>
      <c r="L305" s="147"/>
      <c r="M305" s="151"/>
      <c r="T305" s="152"/>
      <c r="AT305" s="148" t="s">
        <v>259</v>
      </c>
      <c r="AU305" s="148" t="s">
        <v>88</v>
      </c>
      <c r="AV305" s="12" t="s">
        <v>88</v>
      </c>
      <c r="AW305" s="12" t="s">
        <v>35</v>
      </c>
      <c r="AX305" s="12" t="s">
        <v>79</v>
      </c>
      <c r="AY305" s="148" t="s">
        <v>146</v>
      </c>
    </row>
    <row r="306" spans="2:51" s="13" customFormat="1" ht="12">
      <c r="B306" s="153"/>
      <c r="D306" s="140" t="s">
        <v>259</v>
      </c>
      <c r="E306" s="154" t="s">
        <v>1</v>
      </c>
      <c r="F306" s="155" t="s">
        <v>263</v>
      </c>
      <c r="H306" s="156">
        <v>580.06</v>
      </c>
      <c r="L306" s="153"/>
      <c r="M306" s="157"/>
      <c r="T306" s="158"/>
      <c r="AT306" s="154" t="s">
        <v>259</v>
      </c>
      <c r="AU306" s="154" t="s">
        <v>88</v>
      </c>
      <c r="AV306" s="13" t="s">
        <v>171</v>
      </c>
      <c r="AW306" s="13" t="s">
        <v>35</v>
      </c>
      <c r="AX306" s="13" t="s">
        <v>19</v>
      </c>
      <c r="AY306" s="154" t="s">
        <v>146</v>
      </c>
    </row>
    <row r="307" spans="2:65" s="1" customFormat="1" ht="24" customHeight="1">
      <c r="B307" s="127"/>
      <c r="C307" s="128" t="s">
        <v>469</v>
      </c>
      <c r="D307" s="128" t="s">
        <v>149</v>
      </c>
      <c r="E307" s="129" t="s">
        <v>470</v>
      </c>
      <c r="F307" s="130" t="s">
        <v>471</v>
      </c>
      <c r="G307" s="131" t="s">
        <v>361</v>
      </c>
      <c r="H307" s="132">
        <v>0.978</v>
      </c>
      <c r="I307" s="133"/>
      <c r="J307" s="133">
        <f>ROUND(I307*H307,2)</f>
        <v>0</v>
      </c>
      <c r="K307" s="130" t="s">
        <v>188</v>
      </c>
      <c r="L307" s="27"/>
      <c r="M307" s="134" t="s">
        <v>1</v>
      </c>
      <c r="N307" s="135" t="s">
        <v>44</v>
      </c>
      <c r="O307" s="136">
        <v>0</v>
      </c>
      <c r="P307" s="136">
        <f>O307*H307</f>
        <v>0</v>
      </c>
      <c r="Q307" s="136">
        <v>0</v>
      </c>
      <c r="R307" s="136">
        <f>Q307*H307</f>
        <v>0</v>
      </c>
      <c r="S307" s="136">
        <v>0</v>
      </c>
      <c r="T307" s="137">
        <f>S307*H307</f>
        <v>0</v>
      </c>
      <c r="AR307" s="138" t="s">
        <v>171</v>
      </c>
      <c r="AT307" s="138" t="s">
        <v>149</v>
      </c>
      <c r="AU307" s="138" t="s">
        <v>88</v>
      </c>
      <c r="AY307" s="15" t="s">
        <v>146</v>
      </c>
      <c r="BE307" s="139">
        <f>IF(N307="základní",J307,0)</f>
        <v>0</v>
      </c>
      <c r="BF307" s="139">
        <f>IF(N307="snížená",J307,0)</f>
        <v>0</v>
      </c>
      <c r="BG307" s="139">
        <f>IF(N307="zákl. přenesená",J307,0)</f>
        <v>0</v>
      </c>
      <c r="BH307" s="139">
        <f>IF(N307="sníž. přenesená",J307,0)</f>
        <v>0</v>
      </c>
      <c r="BI307" s="139">
        <f>IF(N307="nulová",J307,0)</f>
        <v>0</v>
      </c>
      <c r="BJ307" s="15" t="s">
        <v>19</v>
      </c>
      <c r="BK307" s="139">
        <f>ROUND(I307*H307,2)</f>
        <v>0</v>
      </c>
      <c r="BL307" s="15" t="s">
        <v>171</v>
      </c>
      <c r="BM307" s="138" t="s">
        <v>472</v>
      </c>
    </row>
    <row r="308" spans="2:47" s="1" customFormat="1" ht="29.25">
      <c r="B308" s="27"/>
      <c r="D308" s="140" t="s">
        <v>156</v>
      </c>
      <c r="F308" s="141" t="s">
        <v>473</v>
      </c>
      <c r="L308" s="27"/>
      <c r="M308" s="142"/>
      <c r="T308" s="51"/>
      <c r="AT308" s="15" t="s">
        <v>156</v>
      </c>
      <c r="AU308" s="15" t="s">
        <v>88</v>
      </c>
    </row>
    <row r="309" spans="2:51" s="12" customFormat="1" ht="12">
      <c r="B309" s="147"/>
      <c r="D309" s="140" t="s">
        <v>259</v>
      </c>
      <c r="E309" s="148" t="s">
        <v>1</v>
      </c>
      <c r="F309" s="149" t="s">
        <v>474</v>
      </c>
      <c r="H309" s="150">
        <v>0.978</v>
      </c>
      <c r="L309" s="147"/>
      <c r="M309" s="151"/>
      <c r="T309" s="152"/>
      <c r="AT309" s="148" t="s">
        <v>259</v>
      </c>
      <c r="AU309" s="148" t="s">
        <v>88</v>
      </c>
      <c r="AV309" s="12" t="s">
        <v>88</v>
      </c>
      <c r="AW309" s="12" t="s">
        <v>35</v>
      </c>
      <c r="AX309" s="12" t="s">
        <v>19</v>
      </c>
      <c r="AY309" s="148" t="s">
        <v>146</v>
      </c>
    </row>
    <row r="310" spans="2:65" s="1" customFormat="1" ht="24" customHeight="1">
      <c r="B310" s="127"/>
      <c r="C310" s="128" t="s">
        <v>475</v>
      </c>
      <c r="D310" s="128" t="s">
        <v>149</v>
      </c>
      <c r="E310" s="129" t="s">
        <v>476</v>
      </c>
      <c r="F310" s="130" t="s">
        <v>477</v>
      </c>
      <c r="G310" s="131" t="s">
        <v>361</v>
      </c>
      <c r="H310" s="132">
        <v>216.145</v>
      </c>
      <c r="I310" s="133"/>
      <c r="J310" s="133">
        <f>ROUND(I310*H310,2)</f>
        <v>0</v>
      </c>
      <c r="K310" s="130" t="s">
        <v>188</v>
      </c>
      <c r="L310" s="27"/>
      <c r="M310" s="134" t="s">
        <v>1</v>
      </c>
      <c r="N310" s="135" t="s">
        <v>44</v>
      </c>
      <c r="O310" s="136">
        <v>0</v>
      </c>
      <c r="P310" s="136">
        <f>O310*H310</f>
        <v>0</v>
      </c>
      <c r="Q310" s="136">
        <v>0</v>
      </c>
      <c r="R310" s="136">
        <f>Q310*H310</f>
        <v>0</v>
      </c>
      <c r="S310" s="136">
        <v>0</v>
      </c>
      <c r="T310" s="137">
        <f>S310*H310</f>
        <v>0</v>
      </c>
      <c r="AR310" s="138" t="s">
        <v>171</v>
      </c>
      <c r="AT310" s="138" t="s">
        <v>149</v>
      </c>
      <c r="AU310" s="138" t="s">
        <v>88</v>
      </c>
      <c r="AY310" s="15" t="s">
        <v>146</v>
      </c>
      <c r="BE310" s="139">
        <f>IF(N310="základní",J310,0)</f>
        <v>0</v>
      </c>
      <c r="BF310" s="139">
        <f>IF(N310="snížená",J310,0)</f>
        <v>0</v>
      </c>
      <c r="BG310" s="139">
        <f>IF(N310="zákl. přenesená",J310,0)</f>
        <v>0</v>
      </c>
      <c r="BH310" s="139">
        <f>IF(N310="sníž. přenesená",J310,0)</f>
        <v>0</v>
      </c>
      <c r="BI310" s="139">
        <f>IF(N310="nulová",J310,0)</f>
        <v>0</v>
      </c>
      <c r="BJ310" s="15" t="s">
        <v>19</v>
      </c>
      <c r="BK310" s="139">
        <f>ROUND(I310*H310,2)</f>
        <v>0</v>
      </c>
      <c r="BL310" s="15" t="s">
        <v>171</v>
      </c>
      <c r="BM310" s="138" t="s">
        <v>478</v>
      </c>
    </row>
    <row r="311" spans="2:47" s="1" customFormat="1" ht="29.25">
      <c r="B311" s="27"/>
      <c r="D311" s="140" t="s">
        <v>156</v>
      </c>
      <c r="F311" s="141" t="s">
        <v>479</v>
      </c>
      <c r="L311" s="27"/>
      <c r="M311" s="142"/>
      <c r="T311" s="51"/>
      <c r="AT311" s="15" t="s">
        <v>156</v>
      </c>
      <c r="AU311" s="15" t="s">
        <v>88</v>
      </c>
    </row>
    <row r="312" spans="2:51" s="12" customFormat="1" ht="12">
      <c r="B312" s="147"/>
      <c r="D312" s="140" t="s">
        <v>259</v>
      </c>
      <c r="E312" s="148" t="s">
        <v>1</v>
      </c>
      <c r="F312" s="149" t="s">
        <v>480</v>
      </c>
      <c r="H312" s="150">
        <v>55.3</v>
      </c>
      <c r="L312" s="147"/>
      <c r="M312" s="151"/>
      <c r="T312" s="152"/>
      <c r="AT312" s="148" t="s">
        <v>259</v>
      </c>
      <c r="AU312" s="148" t="s">
        <v>88</v>
      </c>
      <c r="AV312" s="12" t="s">
        <v>88</v>
      </c>
      <c r="AW312" s="12" t="s">
        <v>35</v>
      </c>
      <c r="AX312" s="12" t="s">
        <v>79</v>
      </c>
      <c r="AY312" s="148" t="s">
        <v>146</v>
      </c>
    </row>
    <row r="313" spans="2:51" s="12" customFormat="1" ht="12">
      <c r="B313" s="147"/>
      <c r="D313" s="140" t="s">
        <v>259</v>
      </c>
      <c r="E313" s="148" t="s">
        <v>1</v>
      </c>
      <c r="F313" s="149" t="s">
        <v>481</v>
      </c>
      <c r="H313" s="150">
        <v>44.8</v>
      </c>
      <c r="L313" s="147"/>
      <c r="M313" s="151"/>
      <c r="T313" s="152"/>
      <c r="AT313" s="148" t="s">
        <v>259</v>
      </c>
      <c r="AU313" s="148" t="s">
        <v>88</v>
      </c>
      <c r="AV313" s="12" t="s">
        <v>88</v>
      </c>
      <c r="AW313" s="12" t="s">
        <v>35</v>
      </c>
      <c r="AX313" s="12" t="s">
        <v>79</v>
      </c>
      <c r="AY313" s="148" t="s">
        <v>146</v>
      </c>
    </row>
    <row r="314" spans="2:51" s="12" customFormat="1" ht="12">
      <c r="B314" s="147"/>
      <c r="D314" s="140" t="s">
        <v>259</v>
      </c>
      <c r="E314" s="148" t="s">
        <v>1</v>
      </c>
      <c r="F314" s="149" t="s">
        <v>482</v>
      </c>
      <c r="H314" s="150">
        <v>116.045</v>
      </c>
      <c r="L314" s="147"/>
      <c r="M314" s="151"/>
      <c r="T314" s="152"/>
      <c r="AT314" s="148" t="s">
        <v>259</v>
      </c>
      <c r="AU314" s="148" t="s">
        <v>88</v>
      </c>
      <c r="AV314" s="12" t="s">
        <v>88</v>
      </c>
      <c r="AW314" s="12" t="s">
        <v>35</v>
      </c>
      <c r="AX314" s="12" t="s">
        <v>79</v>
      </c>
      <c r="AY314" s="148" t="s">
        <v>146</v>
      </c>
    </row>
    <row r="315" spans="2:51" s="13" customFormat="1" ht="12">
      <c r="B315" s="153"/>
      <c r="D315" s="140" t="s">
        <v>259</v>
      </c>
      <c r="E315" s="154" t="s">
        <v>1</v>
      </c>
      <c r="F315" s="155" t="s">
        <v>263</v>
      </c>
      <c r="H315" s="156">
        <v>216.145</v>
      </c>
      <c r="L315" s="153"/>
      <c r="M315" s="157"/>
      <c r="T315" s="158"/>
      <c r="AT315" s="154" t="s">
        <v>259</v>
      </c>
      <c r="AU315" s="154" t="s">
        <v>88</v>
      </c>
      <c r="AV315" s="13" t="s">
        <v>171</v>
      </c>
      <c r="AW315" s="13" t="s">
        <v>35</v>
      </c>
      <c r="AX315" s="13" t="s">
        <v>19</v>
      </c>
      <c r="AY315" s="154" t="s">
        <v>146</v>
      </c>
    </row>
    <row r="316" spans="2:65" s="1" customFormat="1" ht="24" customHeight="1">
      <c r="B316" s="127"/>
      <c r="C316" s="128" t="s">
        <v>483</v>
      </c>
      <c r="D316" s="128" t="s">
        <v>149</v>
      </c>
      <c r="E316" s="129" t="s">
        <v>484</v>
      </c>
      <c r="F316" s="130" t="s">
        <v>485</v>
      </c>
      <c r="G316" s="131" t="s">
        <v>361</v>
      </c>
      <c r="H316" s="132">
        <v>100.139</v>
      </c>
      <c r="I316" s="133"/>
      <c r="J316" s="133">
        <f>ROUND(I316*H316,2)</f>
        <v>0</v>
      </c>
      <c r="K316" s="130" t="s">
        <v>188</v>
      </c>
      <c r="L316" s="27"/>
      <c r="M316" s="134" t="s">
        <v>1</v>
      </c>
      <c r="N316" s="135" t="s">
        <v>44</v>
      </c>
      <c r="O316" s="136">
        <v>0</v>
      </c>
      <c r="P316" s="136">
        <f>O316*H316</f>
        <v>0</v>
      </c>
      <c r="Q316" s="136">
        <v>0</v>
      </c>
      <c r="R316" s="136">
        <f>Q316*H316</f>
        <v>0</v>
      </c>
      <c r="S316" s="136">
        <v>0</v>
      </c>
      <c r="T316" s="137">
        <f>S316*H316</f>
        <v>0</v>
      </c>
      <c r="AR316" s="138" t="s">
        <v>171</v>
      </c>
      <c r="AT316" s="138" t="s">
        <v>149</v>
      </c>
      <c r="AU316" s="138" t="s">
        <v>88</v>
      </c>
      <c r="AY316" s="15" t="s">
        <v>146</v>
      </c>
      <c r="BE316" s="139">
        <f>IF(N316="základní",J316,0)</f>
        <v>0</v>
      </c>
      <c r="BF316" s="139">
        <f>IF(N316="snížená",J316,0)</f>
        <v>0</v>
      </c>
      <c r="BG316" s="139">
        <f>IF(N316="zákl. přenesená",J316,0)</f>
        <v>0</v>
      </c>
      <c r="BH316" s="139">
        <f>IF(N316="sníž. přenesená",J316,0)</f>
        <v>0</v>
      </c>
      <c r="BI316" s="139">
        <f>IF(N316="nulová",J316,0)</f>
        <v>0</v>
      </c>
      <c r="BJ316" s="15" t="s">
        <v>19</v>
      </c>
      <c r="BK316" s="139">
        <f>ROUND(I316*H316,2)</f>
        <v>0</v>
      </c>
      <c r="BL316" s="15" t="s">
        <v>171</v>
      </c>
      <c r="BM316" s="138" t="s">
        <v>486</v>
      </c>
    </row>
    <row r="317" spans="2:47" s="1" customFormat="1" ht="29.25">
      <c r="B317" s="27"/>
      <c r="D317" s="140" t="s">
        <v>156</v>
      </c>
      <c r="F317" s="141" t="s">
        <v>487</v>
      </c>
      <c r="L317" s="27"/>
      <c r="M317" s="142"/>
      <c r="T317" s="51"/>
      <c r="AT317" s="15" t="s">
        <v>156</v>
      </c>
      <c r="AU317" s="15" t="s">
        <v>88</v>
      </c>
    </row>
    <row r="318" spans="2:51" s="12" customFormat="1" ht="12">
      <c r="B318" s="147"/>
      <c r="D318" s="140" t="s">
        <v>259</v>
      </c>
      <c r="E318" s="148" t="s">
        <v>1</v>
      </c>
      <c r="F318" s="149" t="s">
        <v>488</v>
      </c>
      <c r="H318" s="150">
        <v>2.139</v>
      </c>
      <c r="L318" s="147"/>
      <c r="M318" s="151"/>
      <c r="T318" s="152"/>
      <c r="AT318" s="148" t="s">
        <v>259</v>
      </c>
      <c r="AU318" s="148" t="s">
        <v>88</v>
      </c>
      <c r="AV318" s="12" t="s">
        <v>88</v>
      </c>
      <c r="AW318" s="12" t="s">
        <v>35</v>
      </c>
      <c r="AX318" s="12" t="s">
        <v>79</v>
      </c>
      <c r="AY318" s="148" t="s">
        <v>146</v>
      </c>
    </row>
    <row r="319" spans="2:51" s="12" customFormat="1" ht="12">
      <c r="B319" s="147"/>
      <c r="D319" s="140" t="s">
        <v>259</v>
      </c>
      <c r="E319" s="148" t="s">
        <v>1</v>
      </c>
      <c r="F319" s="149" t="s">
        <v>489</v>
      </c>
      <c r="H319" s="150">
        <v>98</v>
      </c>
      <c r="L319" s="147"/>
      <c r="M319" s="151"/>
      <c r="T319" s="152"/>
      <c r="AT319" s="148" t="s">
        <v>259</v>
      </c>
      <c r="AU319" s="148" t="s">
        <v>88</v>
      </c>
      <c r="AV319" s="12" t="s">
        <v>88</v>
      </c>
      <c r="AW319" s="12" t="s">
        <v>35</v>
      </c>
      <c r="AX319" s="12" t="s">
        <v>79</v>
      </c>
      <c r="AY319" s="148" t="s">
        <v>146</v>
      </c>
    </row>
    <row r="320" spans="2:51" s="13" customFormat="1" ht="12">
      <c r="B320" s="153"/>
      <c r="D320" s="140" t="s">
        <v>259</v>
      </c>
      <c r="E320" s="154" t="s">
        <v>1</v>
      </c>
      <c r="F320" s="155" t="s">
        <v>263</v>
      </c>
      <c r="H320" s="156">
        <v>100.139</v>
      </c>
      <c r="L320" s="153"/>
      <c r="M320" s="157"/>
      <c r="T320" s="158"/>
      <c r="AT320" s="154" t="s">
        <v>259</v>
      </c>
      <c r="AU320" s="154" t="s">
        <v>88</v>
      </c>
      <c r="AV320" s="13" t="s">
        <v>171</v>
      </c>
      <c r="AW320" s="13" t="s">
        <v>35</v>
      </c>
      <c r="AX320" s="13" t="s">
        <v>19</v>
      </c>
      <c r="AY320" s="154" t="s">
        <v>146</v>
      </c>
    </row>
    <row r="321" spans="2:63" s="11" customFormat="1" ht="22.9" customHeight="1">
      <c r="B321" s="116"/>
      <c r="D321" s="117" t="s">
        <v>78</v>
      </c>
      <c r="E321" s="125" t="s">
        <v>490</v>
      </c>
      <c r="F321" s="125" t="s">
        <v>491</v>
      </c>
      <c r="J321" s="126">
        <f>BK321</f>
        <v>0</v>
      </c>
      <c r="L321" s="116"/>
      <c r="M321" s="120"/>
      <c r="P321" s="121">
        <f>SUM(P322:P323)</f>
        <v>16.649542</v>
      </c>
      <c r="R321" s="121">
        <f>SUM(R322:R323)</f>
        <v>0</v>
      </c>
      <c r="T321" s="122">
        <f>SUM(T322:T323)</f>
        <v>0</v>
      </c>
      <c r="AR321" s="117" t="s">
        <v>19</v>
      </c>
      <c r="AT321" s="123" t="s">
        <v>78</v>
      </c>
      <c r="AU321" s="123" t="s">
        <v>19</v>
      </c>
      <c r="AY321" s="117" t="s">
        <v>146</v>
      </c>
      <c r="BK321" s="124">
        <f>SUM(BK322:BK323)</f>
        <v>0</v>
      </c>
    </row>
    <row r="322" spans="2:65" s="1" customFormat="1" ht="24" customHeight="1">
      <c r="B322" s="127"/>
      <c r="C322" s="128" t="s">
        <v>492</v>
      </c>
      <c r="D322" s="128" t="s">
        <v>149</v>
      </c>
      <c r="E322" s="129" t="s">
        <v>493</v>
      </c>
      <c r="F322" s="130" t="s">
        <v>494</v>
      </c>
      <c r="G322" s="131" t="s">
        <v>361</v>
      </c>
      <c r="H322" s="132">
        <v>36.673</v>
      </c>
      <c r="I322" s="133"/>
      <c r="J322" s="133">
        <f>ROUND(I322*H322,2)</f>
        <v>0</v>
      </c>
      <c r="K322" s="130" t="s">
        <v>188</v>
      </c>
      <c r="L322" s="27"/>
      <c r="M322" s="134" t="s">
        <v>1</v>
      </c>
      <c r="N322" s="135" t="s">
        <v>44</v>
      </c>
      <c r="O322" s="136">
        <v>0.454</v>
      </c>
      <c r="P322" s="136">
        <f>O322*H322</f>
        <v>16.649542</v>
      </c>
      <c r="Q322" s="136">
        <v>0</v>
      </c>
      <c r="R322" s="136">
        <f>Q322*H322</f>
        <v>0</v>
      </c>
      <c r="S322" s="136">
        <v>0</v>
      </c>
      <c r="T322" s="137">
        <f>S322*H322</f>
        <v>0</v>
      </c>
      <c r="AR322" s="138" t="s">
        <v>171</v>
      </c>
      <c r="AT322" s="138" t="s">
        <v>149</v>
      </c>
      <c r="AU322" s="138" t="s">
        <v>88</v>
      </c>
      <c r="AY322" s="15" t="s">
        <v>146</v>
      </c>
      <c r="BE322" s="139">
        <f>IF(N322="základní",J322,0)</f>
        <v>0</v>
      </c>
      <c r="BF322" s="139">
        <f>IF(N322="snížená",J322,0)</f>
        <v>0</v>
      </c>
      <c r="BG322" s="139">
        <f>IF(N322="zákl. přenesená",J322,0)</f>
        <v>0</v>
      </c>
      <c r="BH322" s="139">
        <f>IF(N322="sníž. přenesená",J322,0)</f>
        <v>0</v>
      </c>
      <c r="BI322" s="139">
        <f>IF(N322="nulová",J322,0)</f>
        <v>0</v>
      </c>
      <c r="BJ322" s="15" t="s">
        <v>19</v>
      </c>
      <c r="BK322" s="139">
        <f>ROUND(I322*H322,2)</f>
        <v>0</v>
      </c>
      <c r="BL322" s="15" t="s">
        <v>171</v>
      </c>
      <c r="BM322" s="138" t="s">
        <v>495</v>
      </c>
    </row>
    <row r="323" spans="2:47" s="1" customFormat="1" ht="29.25">
      <c r="B323" s="27"/>
      <c r="D323" s="140" t="s">
        <v>156</v>
      </c>
      <c r="F323" s="141" t="s">
        <v>496</v>
      </c>
      <c r="L323" s="27"/>
      <c r="M323" s="144"/>
      <c r="N323" s="145"/>
      <c r="O323" s="145"/>
      <c r="P323" s="145"/>
      <c r="Q323" s="145"/>
      <c r="R323" s="145"/>
      <c r="S323" s="145"/>
      <c r="T323" s="146"/>
      <c r="AT323" s="15" t="s">
        <v>156</v>
      </c>
      <c r="AU323" s="15" t="s">
        <v>88</v>
      </c>
    </row>
    <row r="324" spans="2:12" s="1" customFormat="1" ht="6.95" customHeight="1">
      <c r="B324" s="39"/>
      <c r="C324" s="40"/>
      <c r="D324" s="40"/>
      <c r="E324" s="40"/>
      <c r="F324" s="40"/>
      <c r="G324" s="40"/>
      <c r="H324" s="40"/>
      <c r="I324" s="40"/>
      <c r="J324" s="40"/>
      <c r="K324" s="40"/>
      <c r="L324" s="27"/>
    </row>
  </sheetData>
  <autoFilter ref="C123:K32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7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94</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497</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ROUND(J120,2)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ROUND((SUM(BE120:BE176)),2)</f>
        <v>0</v>
      </c>
      <c r="I33" s="87">
        <v>0.21</v>
      </c>
      <c r="J33" s="86">
        <f>ROUND(((SUM(BE120:BE176))*I33),2)</f>
        <v>0</v>
      </c>
      <c r="L33" s="27"/>
    </row>
    <row r="34" spans="2:12" s="1" customFormat="1" ht="14.45" customHeight="1">
      <c r="B34" s="27"/>
      <c r="E34" s="24" t="s">
        <v>45</v>
      </c>
      <c r="F34" s="86">
        <f>ROUND((SUM(BF120:BF176)),2)</f>
        <v>0</v>
      </c>
      <c r="I34" s="87">
        <v>0.15</v>
      </c>
      <c r="J34" s="86">
        <f>ROUND(((SUM(BF120:BF176))*I34),2)</f>
        <v>0</v>
      </c>
      <c r="L34" s="27"/>
    </row>
    <row r="35" spans="2:12" s="1" customFormat="1" ht="14.45" customHeight="1" hidden="1">
      <c r="B35" s="27"/>
      <c r="E35" s="24" t="s">
        <v>46</v>
      </c>
      <c r="F35" s="86">
        <f>ROUND((SUM(BG120:BG176)),2)</f>
        <v>0</v>
      </c>
      <c r="I35" s="87">
        <v>0.21</v>
      </c>
      <c r="J35" s="86">
        <f>0</f>
        <v>0</v>
      </c>
      <c r="L35" s="27"/>
    </row>
    <row r="36" spans="2:12" s="1" customFormat="1" ht="14.45" customHeight="1" hidden="1">
      <c r="B36" s="27"/>
      <c r="E36" s="24" t="s">
        <v>47</v>
      </c>
      <c r="F36" s="86">
        <f>ROUND((SUM(BH120:BH176)),2)</f>
        <v>0</v>
      </c>
      <c r="I36" s="87">
        <v>0.15</v>
      </c>
      <c r="J36" s="86">
        <f>0</f>
        <v>0</v>
      </c>
      <c r="L36" s="27"/>
    </row>
    <row r="37" spans="2:12" s="1" customFormat="1" ht="14.45" customHeight="1" hidden="1">
      <c r="B37" s="27"/>
      <c r="E37" s="24" t="s">
        <v>48</v>
      </c>
      <c r="F37" s="86">
        <f>ROUND((SUM(BI120:BI176)),2)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182 - Dopravně inženýrská opatření</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J120</f>
        <v>0</v>
      </c>
      <c r="L96" s="27"/>
      <c r="AU96" s="15" t="s">
        <v>123</v>
      </c>
    </row>
    <row r="97" spans="2:12" s="8" customFormat="1" ht="24.95" customHeight="1">
      <c r="B97" s="99"/>
      <c r="D97" s="100" t="s">
        <v>221</v>
      </c>
      <c r="E97" s="101"/>
      <c r="F97" s="101"/>
      <c r="G97" s="101"/>
      <c r="H97" s="101"/>
      <c r="I97" s="101"/>
      <c r="J97" s="102">
        <f>J121</f>
        <v>0</v>
      </c>
      <c r="L97" s="99"/>
    </row>
    <row r="98" spans="2:12" s="9" customFormat="1" ht="19.9" customHeight="1">
      <c r="B98" s="103"/>
      <c r="D98" s="104" t="s">
        <v>224</v>
      </c>
      <c r="E98" s="105"/>
      <c r="F98" s="105"/>
      <c r="G98" s="105"/>
      <c r="H98" s="105"/>
      <c r="I98" s="105"/>
      <c r="J98" s="106">
        <f>J122</f>
        <v>0</v>
      </c>
      <c r="L98" s="103"/>
    </row>
    <row r="99" spans="2:12" s="8" customFormat="1" ht="24.95" customHeight="1">
      <c r="B99" s="99"/>
      <c r="D99" s="100" t="s">
        <v>124</v>
      </c>
      <c r="E99" s="101"/>
      <c r="F99" s="101"/>
      <c r="G99" s="101"/>
      <c r="H99" s="101"/>
      <c r="I99" s="101"/>
      <c r="J99" s="102">
        <f>J171</f>
        <v>0</v>
      </c>
      <c r="L99" s="99"/>
    </row>
    <row r="100" spans="2:12" s="9" customFormat="1" ht="19.9" customHeight="1">
      <c r="B100" s="103"/>
      <c r="D100" s="104" t="s">
        <v>126</v>
      </c>
      <c r="E100" s="105"/>
      <c r="F100" s="105"/>
      <c r="G100" s="105"/>
      <c r="H100" s="105"/>
      <c r="I100" s="105"/>
      <c r="J100" s="106">
        <f>J172</f>
        <v>0</v>
      </c>
      <c r="L100" s="103"/>
    </row>
    <row r="101" spans="2:12" s="1" customFormat="1" ht="21.75" customHeight="1">
      <c r="B101" s="27"/>
      <c r="L101" s="27"/>
    </row>
    <row r="102" spans="2:12" s="1" customFormat="1" ht="6.95" customHeight="1">
      <c r="B102" s="39"/>
      <c r="C102" s="40"/>
      <c r="D102" s="40"/>
      <c r="E102" s="40"/>
      <c r="F102" s="40"/>
      <c r="G102" s="40"/>
      <c r="H102" s="40"/>
      <c r="I102" s="40"/>
      <c r="J102" s="40"/>
      <c r="K102" s="40"/>
      <c r="L102" s="27"/>
    </row>
    <row r="106" spans="2:12" s="1" customFormat="1" ht="6.95" customHeight="1">
      <c r="B106" s="41"/>
      <c r="C106" s="42"/>
      <c r="D106" s="42"/>
      <c r="E106" s="42"/>
      <c r="F106" s="42"/>
      <c r="G106" s="42"/>
      <c r="H106" s="42"/>
      <c r="I106" s="42"/>
      <c r="J106" s="42"/>
      <c r="K106" s="42"/>
      <c r="L106" s="27"/>
    </row>
    <row r="107" spans="2:12" s="1" customFormat="1" ht="24.95" customHeight="1">
      <c r="B107" s="27"/>
      <c r="C107" s="19" t="s">
        <v>130</v>
      </c>
      <c r="L107" s="27"/>
    </row>
    <row r="108" spans="2:12" s="1" customFormat="1" ht="6.95" customHeight="1">
      <c r="B108" s="27"/>
      <c r="L108" s="27"/>
    </row>
    <row r="109" spans="2:12" s="1" customFormat="1" ht="12" customHeight="1">
      <c r="B109" s="27"/>
      <c r="C109" s="24" t="s">
        <v>14</v>
      </c>
      <c r="L109" s="27"/>
    </row>
    <row r="110" spans="2:12" s="1" customFormat="1" ht="16.5" customHeight="1">
      <c r="B110" s="27"/>
      <c r="E110" s="207" t="str">
        <f>E7</f>
        <v>Oprava mostu ev. č. BM-569 Bernáčkova přes Svratku - AKTUALIZACE 2019</v>
      </c>
      <c r="F110" s="208"/>
      <c r="G110" s="208"/>
      <c r="H110" s="208"/>
      <c r="L110" s="27"/>
    </row>
    <row r="111" spans="2:12" s="1" customFormat="1" ht="12" customHeight="1">
      <c r="B111" s="27"/>
      <c r="C111" s="24" t="s">
        <v>117</v>
      </c>
      <c r="L111" s="27"/>
    </row>
    <row r="112" spans="2:12" s="1" customFormat="1" ht="16.5" customHeight="1">
      <c r="B112" s="27"/>
      <c r="E112" s="192" t="str">
        <f>E9</f>
        <v>SO 182 - Dopravně inženýrská opatření</v>
      </c>
      <c r="F112" s="206"/>
      <c r="G112" s="206"/>
      <c r="H112" s="206"/>
      <c r="L112" s="27"/>
    </row>
    <row r="113" spans="2:12" s="1" customFormat="1" ht="6.95" customHeight="1">
      <c r="B113" s="27"/>
      <c r="L113" s="27"/>
    </row>
    <row r="114" spans="2:12" s="1" customFormat="1" ht="12" customHeight="1">
      <c r="B114" s="27"/>
      <c r="C114" s="24" t="s">
        <v>20</v>
      </c>
      <c r="F114" s="22" t="str">
        <f>F12</f>
        <v xml:space="preserve"> </v>
      </c>
      <c r="I114" s="24" t="s">
        <v>22</v>
      </c>
      <c r="J114" s="47" t="str">
        <f>IF(J12="","",J12)</f>
        <v>30. 5. 2018</v>
      </c>
      <c r="L114" s="27"/>
    </row>
    <row r="115" spans="2:12" s="1" customFormat="1" ht="6.95" customHeight="1">
      <c r="B115" s="27"/>
      <c r="L115" s="27"/>
    </row>
    <row r="116" spans="2:12" s="1" customFormat="1" ht="27.95" customHeight="1">
      <c r="B116" s="27"/>
      <c r="C116" s="24" t="s">
        <v>26</v>
      </c>
      <c r="F116" s="22" t="str">
        <f>E15</f>
        <v>Brněnské komunikace, a.s.</v>
      </c>
      <c r="I116" s="24" t="s">
        <v>32</v>
      </c>
      <c r="J116" s="25" t="str">
        <f>E21</f>
        <v>Projekční kancelář PRIS spol. s r. o.</v>
      </c>
      <c r="L116" s="27"/>
    </row>
    <row r="117" spans="2:12" s="1" customFormat="1" ht="15.2" customHeight="1">
      <c r="B117" s="27"/>
      <c r="C117" s="24" t="s">
        <v>31</v>
      </c>
      <c r="F117" s="22" t="str">
        <f>IF(E18="","",E18)</f>
        <v xml:space="preserve"> </v>
      </c>
      <c r="I117" s="24" t="s">
        <v>36</v>
      </c>
      <c r="J117" s="25" t="str">
        <f>E24</f>
        <v xml:space="preserve"> </v>
      </c>
      <c r="L117" s="27"/>
    </row>
    <row r="118" spans="2:12" s="1" customFormat="1" ht="10.35" customHeight="1">
      <c r="B118" s="27"/>
      <c r="L118" s="27"/>
    </row>
    <row r="119" spans="2:20" s="10" customFormat="1" ht="29.25" customHeight="1">
      <c r="B119" s="107"/>
      <c r="C119" s="108" t="s">
        <v>131</v>
      </c>
      <c r="D119" s="109" t="s">
        <v>64</v>
      </c>
      <c r="E119" s="109" t="s">
        <v>60</v>
      </c>
      <c r="F119" s="109" t="s">
        <v>61</v>
      </c>
      <c r="G119" s="109" t="s">
        <v>132</v>
      </c>
      <c r="H119" s="109" t="s">
        <v>133</v>
      </c>
      <c r="I119" s="109" t="s">
        <v>134</v>
      </c>
      <c r="J119" s="110" t="s">
        <v>121</v>
      </c>
      <c r="K119" s="111" t="s">
        <v>135</v>
      </c>
      <c r="L119" s="107"/>
      <c r="M119" s="54" t="s">
        <v>1</v>
      </c>
      <c r="N119" s="55" t="s">
        <v>43</v>
      </c>
      <c r="O119" s="55" t="s">
        <v>136</v>
      </c>
      <c r="P119" s="55" t="s">
        <v>137</v>
      </c>
      <c r="Q119" s="55" t="s">
        <v>138</v>
      </c>
      <c r="R119" s="55" t="s">
        <v>139</v>
      </c>
      <c r="S119" s="55" t="s">
        <v>140</v>
      </c>
      <c r="T119" s="56" t="s">
        <v>141</v>
      </c>
    </row>
    <row r="120" spans="2:63" s="1" customFormat="1" ht="22.9" customHeight="1">
      <c r="B120" s="27"/>
      <c r="C120" s="59" t="s">
        <v>142</v>
      </c>
      <c r="J120" s="112">
        <f>BK120</f>
        <v>0</v>
      </c>
      <c r="L120" s="27"/>
      <c r="M120" s="57"/>
      <c r="N120" s="48"/>
      <c r="O120" s="48"/>
      <c r="P120" s="113">
        <f>P121+P171</f>
        <v>8.164000000000001</v>
      </c>
      <c r="Q120" s="48"/>
      <c r="R120" s="113">
        <f>R121+R171</f>
        <v>0.32963</v>
      </c>
      <c r="S120" s="48"/>
      <c r="T120" s="114">
        <f>T121+T171</f>
        <v>0.328</v>
      </c>
      <c r="AT120" s="15" t="s">
        <v>78</v>
      </c>
      <c r="AU120" s="15" t="s">
        <v>123</v>
      </c>
      <c r="BK120" s="115">
        <f>BK121+BK171</f>
        <v>0</v>
      </c>
    </row>
    <row r="121" spans="2:63" s="11" customFormat="1" ht="25.9" customHeight="1">
      <c r="B121" s="116"/>
      <c r="D121" s="117" t="s">
        <v>78</v>
      </c>
      <c r="E121" s="118" t="s">
        <v>230</v>
      </c>
      <c r="F121" s="118" t="s">
        <v>231</v>
      </c>
      <c r="J121" s="119">
        <f>BK121</f>
        <v>0</v>
      </c>
      <c r="L121" s="116"/>
      <c r="M121" s="120"/>
      <c r="P121" s="121">
        <f>P122</f>
        <v>8.164000000000001</v>
      </c>
      <c r="R121" s="121">
        <f>R122</f>
        <v>0.32963</v>
      </c>
      <c r="T121" s="122">
        <f>T122</f>
        <v>0.328</v>
      </c>
      <c r="AR121" s="117" t="s">
        <v>19</v>
      </c>
      <c r="AT121" s="123" t="s">
        <v>78</v>
      </c>
      <c r="AU121" s="123" t="s">
        <v>79</v>
      </c>
      <c r="AY121" s="117" t="s">
        <v>146</v>
      </c>
      <c r="BK121" s="124">
        <f>BK122</f>
        <v>0</v>
      </c>
    </row>
    <row r="122" spans="2:63" s="11" customFormat="1" ht="22.9" customHeight="1">
      <c r="B122" s="116"/>
      <c r="D122" s="117" t="s">
        <v>78</v>
      </c>
      <c r="E122" s="125" t="s">
        <v>206</v>
      </c>
      <c r="F122" s="125" t="s">
        <v>328</v>
      </c>
      <c r="J122" s="126">
        <f>BK122</f>
        <v>0</v>
      </c>
      <c r="L122" s="116"/>
      <c r="M122" s="120"/>
      <c r="P122" s="121">
        <f>SUM(P123:P170)</f>
        <v>8.164000000000001</v>
      </c>
      <c r="R122" s="121">
        <f>SUM(R123:R170)</f>
        <v>0.32963</v>
      </c>
      <c r="T122" s="122">
        <f>SUM(T123:T170)</f>
        <v>0.328</v>
      </c>
      <c r="AR122" s="117" t="s">
        <v>19</v>
      </c>
      <c r="AT122" s="123" t="s">
        <v>78</v>
      </c>
      <c r="AU122" s="123" t="s">
        <v>19</v>
      </c>
      <c r="AY122" s="117" t="s">
        <v>146</v>
      </c>
      <c r="BK122" s="124">
        <f>SUM(BK123:BK170)</f>
        <v>0</v>
      </c>
    </row>
    <row r="123" spans="2:65" s="1" customFormat="1" ht="24" customHeight="1">
      <c r="B123" s="127"/>
      <c r="C123" s="128" t="s">
        <v>19</v>
      </c>
      <c r="D123" s="128" t="s">
        <v>149</v>
      </c>
      <c r="E123" s="129" t="s">
        <v>498</v>
      </c>
      <c r="F123" s="130" t="s">
        <v>499</v>
      </c>
      <c r="G123" s="131" t="s">
        <v>235</v>
      </c>
      <c r="H123" s="132">
        <v>8</v>
      </c>
      <c r="I123" s="133"/>
      <c r="J123" s="133">
        <f>ROUND(I123*H123,2)</f>
        <v>0</v>
      </c>
      <c r="K123" s="130" t="s">
        <v>188</v>
      </c>
      <c r="L123" s="27"/>
      <c r="M123" s="134" t="s">
        <v>1</v>
      </c>
      <c r="N123" s="135" t="s">
        <v>44</v>
      </c>
      <c r="O123" s="136">
        <v>0.174</v>
      </c>
      <c r="P123" s="136">
        <f>O123*H123</f>
        <v>1.392</v>
      </c>
      <c r="Q123" s="136">
        <v>0</v>
      </c>
      <c r="R123" s="136">
        <f>Q123*H123</f>
        <v>0</v>
      </c>
      <c r="S123" s="136">
        <v>0</v>
      </c>
      <c r="T123" s="137">
        <f>S123*H123</f>
        <v>0</v>
      </c>
      <c r="AR123" s="138" t="s">
        <v>171</v>
      </c>
      <c r="AT123" s="138" t="s">
        <v>149</v>
      </c>
      <c r="AU123" s="138" t="s">
        <v>88</v>
      </c>
      <c r="AY123" s="15" t="s">
        <v>146</v>
      </c>
      <c r="BE123" s="139">
        <f>IF(N123="základní",J123,0)</f>
        <v>0</v>
      </c>
      <c r="BF123" s="139">
        <f>IF(N123="snížená",J123,0)</f>
        <v>0</v>
      </c>
      <c r="BG123" s="139">
        <f>IF(N123="zákl. přenesená",J123,0)</f>
        <v>0</v>
      </c>
      <c r="BH123" s="139">
        <f>IF(N123="sníž. přenesená",J123,0)</f>
        <v>0</v>
      </c>
      <c r="BI123" s="139">
        <f>IF(N123="nulová",J123,0)</f>
        <v>0</v>
      </c>
      <c r="BJ123" s="15" t="s">
        <v>19</v>
      </c>
      <c r="BK123" s="139">
        <f>ROUND(I123*H123,2)</f>
        <v>0</v>
      </c>
      <c r="BL123" s="15" t="s">
        <v>171</v>
      </c>
      <c r="BM123" s="138" t="s">
        <v>500</v>
      </c>
    </row>
    <row r="124" spans="2:47" s="1" customFormat="1" ht="19.5">
      <c r="B124" s="27"/>
      <c r="D124" s="140" t="s">
        <v>156</v>
      </c>
      <c r="F124" s="141" t="s">
        <v>501</v>
      </c>
      <c r="L124" s="27"/>
      <c r="M124" s="142"/>
      <c r="T124" s="51"/>
      <c r="AT124" s="15" t="s">
        <v>156</v>
      </c>
      <c r="AU124" s="15" t="s">
        <v>88</v>
      </c>
    </row>
    <row r="125" spans="2:47" s="1" customFormat="1" ht="19.5">
      <c r="B125" s="27"/>
      <c r="D125" s="140" t="s">
        <v>158</v>
      </c>
      <c r="F125" s="143" t="s">
        <v>502</v>
      </c>
      <c r="L125" s="27"/>
      <c r="M125" s="142"/>
      <c r="T125" s="51"/>
      <c r="AT125" s="15" t="s">
        <v>158</v>
      </c>
      <c r="AU125" s="15" t="s">
        <v>88</v>
      </c>
    </row>
    <row r="126" spans="2:51" s="12" customFormat="1" ht="12">
      <c r="B126" s="147"/>
      <c r="D126" s="140" t="s">
        <v>259</v>
      </c>
      <c r="E126" s="148" t="s">
        <v>1</v>
      </c>
      <c r="F126" s="149" t="s">
        <v>503</v>
      </c>
      <c r="H126" s="150">
        <v>3</v>
      </c>
      <c r="L126" s="147"/>
      <c r="M126" s="151"/>
      <c r="T126" s="152"/>
      <c r="AT126" s="148" t="s">
        <v>259</v>
      </c>
      <c r="AU126" s="148" t="s">
        <v>88</v>
      </c>
      <c r="AV126" s="12" t="s">
        <v>88</v>
      </c>
      <c r="AW126" s="12" t="s">
        <v>35</v>
      </c>
      <c r="AX126" s="12" t="s">
        <v>79</v>
      </c>
      <c r="AY126" s="148" t="s">
        <v>146</v>
      </c>
    </row>
    <row r="127" spans="2:51" s="12" customFormat="1" ht="12">
      <c r="B127" s="147"/>
      <c r="D127" s="140" t="s">
        <v>259</v>
      </c>
      <c r="E127" s="148" t="s">
        <v>1</v>
      </c>
      <c r="F127" s="149" t="s">
        <v>504</v>
      </c>
      <c r="H127" s="150">
        <v>2</v>
      </c>
      <c r="L127" s="147"/>
      <c r="M127" s="151"/>
      <c r="T127" s="152"/>
      <c r="AT127" s="148" t="s">
        <v>259</v>
      </c>
      <c r="AU127" s="148" t="s">
        <v>88</v>
      </c>
      <c r="AV127" s="12" t="s">
        <v>88</v>
      </c>
      <c r="AW127" s="12" t="s">
        <v>35</v>
      </c>
      <c r="AX127" s="12" t="s">
        <v>79</v>
      </c>
      <c r="AY127" s="148" t="s">
        <v>146</v>
      </c>
    </row>
    <row r="128" spans="2:51" s="12" customFormat="1" ht="22.5">
      <c r="B128" s="147"/>
      <c r="D128" s="140" t="s">
        <v>259</v>
      </c>
      <c r="E128" s="148" t="s">
        <v>1</v>
      </c>
      <c r="F128" s="149" t="s">
        <v>505</v>
      </c>
      <c r="H128" s="150">
        <v>2</v>
      </c>
      <c r="L128" s="147"/>
      <c r="M128" s="151"/>
      <c r="T128" s="152"/>
      <c r="AT128" s="148" t="s">
        <v>259</v>
      </c>
      <c r="AU128" s="148" t="s">
        <v>88</v>
      </c>
      <c r="AV128" s="12" t="s">
        <v>88</v>
      </c>
      <c r="AW128" s="12" t="s">
        <v>35</v>
      </c>
      <c r="AX128" s="12" t="s">
        <v>79</v>
      </c>
      <c r="AY128" s="148" t="s">
        <v>146</v>
      </c>
    </row>
    <row r="129" spans="2:51" s="12" customFormat="1" ht="22.5">
      <c r="B129" s="147"/>
      <c r="D129" s="140" t="s">
        <v>259</v>
      </c>
      <c r="E129" s="148" t="s">
        <v>1</v>
      </c>
      <c r="F129" s="149" t="s">
        <v>506</v>
      </c>
      <c r="H129" s="150">
        <v>1</v>
      </c>
      <c r="L129" s="147"/>
      <c r="M129" s="151"/>
      <c r="T129" s="152"/>
      <c r="AT129" s="148" t="s">
        <v>259</v>
      </c>
      <c r="AU129" s="148" t="s">
        <v>88</v>
      </c>
      <c r="AV129" s="12" t="s">
        <v>88</v>
      </c>
      <c r="AW129" s="12" t="s">
        <v>35</v>
      </c>
      <c r="AX129" s="12" t="s">
        <v>79</v>
      </c>
      <c r="AY129" s="148" t="s">
        <v>146</v>
      </c>
    </row>
    <row r="130" spans="2:51" s="13" customFormat="1" ht="12">
      <c r="B130" s="153"/>
      <c r="D130" s="140" t="s">
        <v>259</v>
      </c>
      <c r="E130" s="154" t="s">
        <v>1</v>
      </c>
      <c r="F130" s="155" t="s">
        <v>263</v>
      </c>
      <c r="H130" s="156">
        <v>8</v>
      </c>
      <c r="L130" s="153"/>
      <c r="M130" s="157"/>
      <c r="T130" s="158"/>
      <c r="AT130" s="154" t="s">
        <v>259</v>
      </c>
      <c r="AU130" s="154" t="s">
        <v>88</v>
      </c>
      <c r="AV130" s="13" t="s">
        <v>171</v>
      </c>
      <c r="AW130" s="13" t="s">
        <v>35</v>
      </c>
      <c r="AX130" s="13" t="s">
        <v>19</v>
      </c>
      <c r="AY130" s="154" t="s">
        <v>146</v>
      </c>
    </row>
    <row r="131" spans="2:65" s="1" customFormat="1" ht="24" customHeight="1">
      <c r="B131" s="127"/>
      <c r="C131" s="128" t="s">
        <v>88</v>
      </c>
      <c r="D131" s="128" t="s">
        <v>149</v>
      </c>
      <c r="E131" s="129" t="s">
        <v>498</v>
      </c>
      <c r="F131" s="130" t="s">
        <v>499</v>
      </c>
      <c r="G131" s="131" t="s">
        <v>235</v>
      </c>
      <c r="H131" s="132">
        <v>4</v>
      </c>
      <c r="I131" s="133"/>
      <c r="J131" s="133">
        <f>ROUND(I131*H131,2)</f>
        <v>0</v>
      </c>
      <c r="K131" s="130" t="s">
        <v>188</v>
      </c>
      <c r="L131" s="27"/>
      <c r="M131" s="134" t="s">
        <v>1</v>
      </c>
      <c r="N131" s="135" t="s">
        <v>44</v>
      </c>
      <c r="O131" s="136">
        <v>0.174</v>
      </c>
      <c r="P131" s="136">
        <f>O131*H131</f>
        <v>0.696</v>
      </c>
      <c r="Q131" s="136">
        <v>0</v>
      </c>
      <c r="R131" s="136">
        <f>Q131*H131</f>
        <v>0</v>
      </c>
      <c r="S131" s="136">
        <v>0</v>
      </c>
      <c r="T131" s="137">
        <f>S131*H131</f>
        <v>0</v>
      </c>
      <c r="AR131" s="138" t="s">
        <v>171</v>
      </c>
      <c r="AT131" s="138" t="s">
        <v>149</v>
      </c>
      <c r="AU131" s="138" t="s">
        <v>88</v>
      </c>
      <c r="AY131" s="15" t="s">
        <v>146</v>
      </c>
      <c r="BE131" s="139">
        <f>IF(N131="základní",J131,0)</f>
        <v>0</v>
      </c>
      <c r="BF131" s="139">
        <f>IF(N131="snížená",J131,0)</f>
        <v>0</v>
      </c>
      <c r="BG131" s="139">
        <f>IF(N131="zákl. přenesená",J131,0)</f>
        <v>0</v>
      </c>
      <c r="BH131" s="139">
        <f>IF(N131="sníž. přenesená",J131,0)</f>
        <v>0</v>
      </c>
      <c r="BI131" s="139">
        <f>IF(N131="nulová",J131,0)</f>
        <v>0</v>
      </c>
      <c r="BJ131" s="15" t="s">
        <v>19</v>
      </c>
      <c r="BK131" s="139">
        <f>ROUND(I131*H131,2)</f>
        <v>0</v>
      </c>
      <c r="BL131" s="15" t="s">
        <v>171</v>
      </c>
      <c r="BM131" s="138" t="s">
        <v>507</v>
      </c>
    </row>
    <row r="132" spans="2:47" s="1" customFormat="1" ht="19.5">
      <c r="B132" s="27"/>
      <c r="D132" s="140" t="s">
        <v>156</v>
      </c>
      <c r="F132" s="141" t="s">
        <v>501</v>
      </c>
      <c r="L132" s="27"/>
      <c r="M132" s="142"/>
      <c r="T132" s="51"/>
      <c r="AT132" s="15" t="s">
        <v>156</v>
      </c>
      <c r="AU132" s="15" t="s">
        <v>88</v>
      </c>
    </row>
    <row r="133" spans="2:47" s="1" customFormat="1" ht="19.5">
      <c r="B133" s="27"/>
      <c r="D133" s="140" t="s">
        <v>158</v>
      </c>
      <c r="F133" s="143" t="s">
        <v>508</v>
      </c>
      <c r="L133" s="27"/>
      <c r="M133" s="142"/>
      <c r="T133" s="51"/>
      <c r="AT133" s="15" t="s">
        <v>158</v>
      </c>
      <c r="AU133" s="15" t="s">
        <v>88</v>
      </c>
    </row>
    <row r="134" spans="2:51" s="12" customFormat="1" ht="22.5">
      <c r="B134" s="147"/>
      <c r="D134" s="140" t="s">
        <v>259</v>
      </c>
      <c r="E134" s="148" t="s">
        <v>1</v>
      </c>
      <c r="F134" s="149" t="s">
        <v>509</v>
      </c>
      <c r="H134" s="150">
        <v>2</v>
      </c>
      <c r="L134" s="147"/>
      <c r="M134" s="151"/>
      <c r="T134" s="152"/>
      <c r="AT134" s="148" t="s">
        <v>259</v>
      </c>
      <c r="AU134" s="148" t="s">
        <v>88</v>
      </c>
      <c r="AV134" s="12" t="s">
        <v>88</v>
      </c>
      <c r="AW134" s="12" t="s">
        <v>35</v>
      </c>
      <c r="AX134" s="12" t="s">
        <v>79</v>
      </c>
      <c r="AY134" s="148" t="s">
        <v>146</v>
      </c>
    </row>
    <row r="135" spans="2:51" s="12" customFormat="1" ht="22.5">
      <c r="B135" s="147"/>
      <c r="D135" s="140" t="s">
        <v>259</v>
      </c>
      <c r="E135" s="148" t="s">
        <v>1</v>
      </c>
      <c r="F135" s="149" t="s">
        <v>510</v>
      </c>
      <c r="H135" s="150">
        <v>2</v>
      </c>
      <c r="L135" s="147"/>
      <c r="M135" s="151"/>
      <c r="T135" s="152"/>
      <c r="AT135" s="148" t="s">
        <v>259</v>
      </c>
      <c r="AU135" s="148" t="s">
        <v>88</v>
      </c>
      <c r="AV135" s="12" t="s">
        <v>88</v>
      </c>
      <c r="AW135" s="12" t="s">
        <v>35</v>
      </c>
      <c r="AX135" s="12" t="s">
        <v>79</v>
      </c>
      <c r="AY135" s="148" t="s">
        <v>146</v>
      </c>
    </row>
    <row r="136" spans="2:51" s="13" customFormat="1" ht="12">
      <c r="B136" s="153"/>
      <c r="D136" s="140" t="s">
        <v>259</v>
      </c>
      <c r="E136" s="154" t="s">
        <v>1</v>
      </c>
      <c r="F136" s="155" t="s">
        <v>263</v>
      </c>
      <c r="H136" s="156">
        <v>4</v>
      </c>
      <c r="L136" s="153"/>
      <c r="M136" s="157"/>
      <c r="T136" s="158"/>
      <c r="AT136" s="154" t="s">
        <v>259</v>
      </c>
      <c r="AU136" s="154" t="s">
        <v>88</v>
      </c>
      <c r="AV136" s="13" t="s">
        <v>171</v>
      </c>
      <c r="AW136" s="13" t="s">
        <v>35</v>
      </c>
      <c r="AX136" s="13" t="s">
        <v>19</v>
      </c>
      <c r="AY136" s="154" t="s">
        <v>146</v>
      </c>
    </row>
    <row r="137" spans="2:65" s="1" customFormat="1" ht="24" customHeight="1">
      <c r="B137" s="127"/>
      <c r="C137" s="128" t="s">
        <v>165</v>
      </c>
      <c r="D137" s="128" t="s">
        <v>149</v>
      </c>
      <c r="E137" s="129" t="s">
        <v>511</v>
      </c>
      <c r="F137" s="130" t="s">
        <v>512</v>
      </c>
      <c r="G137" s="131" t="s">
        <v>235</v>
      </c>
      <c r="H137" s="132">
        <v>1029</v>
      </c>
      <c r="I137" s="133"/>
      <c r="J137" s="133">
        <f>ROUND(I137*H137,2)</f>
        <v>0</v>
      </c>
      <c r="K137" s="130" t="s">
        <v>188</v>
      </c>
      <c r="L137" s="27"/>
      <c r="M137" s="134" t="s">
        <v>1</v>
      </c>
      <c r="N137" s="135" t="s">
        <v>44</v>
      </c>
      <c r="O137" s="136">
        <v>0</v>
      </c>
      <c r="P137" s="136">
        <f>O137*H137</f>
        <v>0</v>
      </c>
      <c r="Q137" s="136">
        <v>0</v>
      </c>
      <c r="R137" s="136">
        <f>Q137*H137</f>
        <v>0</v>
      </c>
      <c r="S137" s="136">
        <v>0</v>
      </c>
      <c r="T137" s="137">
        <f>S137*H137</f>
        <v>0</v>
      </c>
      <c r="AR137" s="138" t="s">
        <v>171</v>
      </c>
      <c r="AT137" s="138" t="s">
        <v>149</v>
      </c>
      <c r="AU137" s="138" t="s">
        <v>88</v>
      </c>
      <c r="AY137" s="15" t="s">
        <v>146</v>
      </c>
      <c r="BE137" s="139">
        <f>IF(N137="základní",J137,0)</f>
        <v>0</v>
      </c>
      <c r="BF137" s="139">
        <f>IF(N137="snížená",J137,0)</f>
        <v>0</v>
      </c>
      <c r="BG137" s="139">
        <f>IF(N137="zákl. přenesená",J137,0)</f>
        <v>0</v>
      </c>
      <c r="BH137" s="139">
        <f>IF(N137="sníž. přenesená",J137,0)</f>
        <v>0</v>
      </c>
      <c r="BI137" s="139">
        <f>IF(N137="nulová",J137,0)</f>
        <v>0</v>
      </c>
      <c r="BJ137" s="15" t="s">
        <v>19</v>
      </c>
      <c r="BK137" s="139">
        <f>ROUND(I137*H137,2)</f>
        <v>0</v>
      </c>
      <c r="BL137" s="15" t="s">
        <v>171</v>
      </c>
      <c r="BM137" s="138" t="s">
        <v>513</v>
      </c>
    </row>
    <row r="138" spans="2:47" s="1" customFormat="1" ht="29.25">
      <c r="B138" s="27"/>
      <c r="D138" s="140" t="s">
        <v>156</v>
      </c>
      <c r="F138" s="141" t="s">
        <v>514</v>
      </c>
      <c r="L138" s="27"/>
      <c r="M138" s="142"/>
      <c r="T138" s="51"/>
      <c r="AT138" s="15" t="s">
        <v>156</v>
      </c>
      <c r="AU138" s="15" t="s">
        <v>88</v>
      </c>
    </row>
    <row r="139" spans="2:51" s="12" customFormat="1" ht="12">
      <c r="B139" s="147"/>
      <c r="D139" s="140" t="s">
        <v>259</v>
      </c>
      <c r="E139" s="148" t="s">
        <v>1</v>
      </c>
      <c r="F139" s="149" t="s">
        <v>515</v>
      </c>
      <c r="H139" s="150">
        <v>56</v>
      </c>
      <c r="L139" s="147"/>
      <c r="M139" s="151"/>
      <c r="T139" s="152"/>
      <c r="AT139" s="148" t="s">
        <v>259</v>
      </c>
      <c r="AU139" s="148" t="s">
        <v>88</v>
      </c>
      <c r="AV139" s="12" t="s">
        <v>88</v>
      </c>
      <c r="AW139" s="12" t="s">
        <v>35</v>
      </c>
      <c r="AX139" s="12" t="s">
        <v>79</v>
      </c>
      <c r="AY139" s="148" t="s">
        <v>146</v>
      </c>
    </row>
    <row r="140" spans="2:51" s="12" customFormat="1" ht="12">
      <c r="B140" s="147"/>
      <c r="D140" s="140" t="s">
        <v>259</v>
      </c>
      <c r="E140" s="148" t="s">
        <v>1</v>
      </c>
      <c r="F140" s="149" t="s">
        <v>516</v>
      </c>
      <c r="H140" s="150">
        <v>595</v>
      </c>
      <c r="L140" s="147"/>
      <c r="M140" s="151"/>
      <c r="T140" s="152"/>
      <c r="AT140" s="148" t="s">
        <v>259</v>
      </c>
      <c r="AU140" s="148" t="s">
        <v>88</v>
      </c>
      <c r="AV140" s="12" t="s">
        <v>88</v>
      </c>
      <c r="AW140" s="12" t="s">
        <v>35</v>
      </c>
      <c r="AX140" s="12" t="s">
        <v>79</v>
      </c>
      <c r="AY140" s="148" t="s">
        <v>146</v>
      </c>
    </row>
    <row r="141" spans="2:51" s="12" customFormat="1" ht="12">
      <c r="B141" s="147"/>
      <c r="D141" s="140" t="s">
        <v>259</v>
      </c>
      <c r="E141" s="148" t="s">
        <v>1</v>
      </c>
      <c r="F141" s="149" t="s">
        <v>517</v>
      </c>
      <c r="H141" s="150">
        <v>378</v>
      </c>
      <c r="L141" s="147"/>
      <c r="M141" s="151"/>
      <c r="T141" s="152"/>
      <c r="AT141" s="148" t="s">
        <v>259</v>
      </c>
      <c r="AU141" s="148" t="s">
        <v>88</v>
      </c>
      <c r="AV141" s="12" t="s">
        <v>88</v>
      </c>
      <c r="AW141" s="12" t="s">
        <v>35</v>
      </c>
      <c r="AX141" s="12" t="s">
        <v>79</v>
      </c>
      <c r="AY141" s="148" t="s">
        <v>146</v>
      </c>
    </row>
    <row r="142" spans="2:51" s="13" customFormat="1" ht="12">
      <c r="B142" s="153"/>
      <c r="D142" s="140" t="s">
        <v>259</v>
      </c>
      <c r="E142" s="154" t="s">
        <v>1</v>
      </c>
      <c r="F142" s="155" t="s">
        <v>263</v>
      </c>
      <c r="H142" s="156">
        <v>1029</v>
      </c>
      <c r="L142" s="153"/>
      <c r="M142" s="157"/>
      <c r="T142" s="158"/>
      <c r="AT142" s="154" t="s">
        <v>259</v>
      </c>
      <c r="AU142" s="154" t="s">
        <v>88</v>
      </c>
      <c r="AV142" s="13" t="s">
        <v>171</v>
      </c>
      <c r="AW142" s="13" t="s">
        <v>35</v>
      </c>
      <c r="AX142" s="13" t="s">
        <v>19</v>
      </c>
      <c r="AY142" s="154" t="s">
        <v>146</v>
      </c>
    </row>
    <row r="143" spans="2:65" s="1" customFormat="1" ht="24" customHeight="1">
      <c r="B143" s="127"/>
      <c r="C143" s="128" t="s">
        <v>171</v>
      </c>
      <c r="D143" s="128" t="s">
        <v>149</v>
      </c>
      <c r="E143" s="129" t="s">
        <v>518</v>
      </c>
      <c r="F143" s="130" t="s">
        <v>519</v>
      </c>
      <c r="G143" s="131" t="s">
        <v>235</v>
      </c>
      <c r="H143" s="132">
        <v>8</v>
      </c>
      <c r="I143" s="133"/>
      <c r="J143" s="133">
        <f>ROUND(I143*H143,2)</f>
        <v>0</v>
      </c>
      <c r="K143" s="130" t="s">
        <v>188</v>
      </c>
      <c r="L143" s="27"/>
      <c r="M143" s="134" t="s">
        <v>1</v>
      </c>
      <c r="N143" s="135" t="s">
        <v>44</v>
      </c>
      <c r="O143" s="136">
        <v>0.275</v>
      </c>
      <c r="P143" s="136">
        <f>O143*H143</f>
        <v>2.2</v>
      </c>
      <c r="Q143" s="136">
        <v>0</v>
      </c>
      <c r="R143" s="136">
        <f>Q143*H143</f>
        <v>0</v>
      </c>
      <c r="S143" s="136">
        <v>0</v>
      </c>
      <c r="T143" s="137">
        <f>S143*H143</f>
        <v>0</v>
      </c>
      <c r="AR143" s="138" t="s">
        <v>171</v>
      </c>
      <c r="AT143" s="138" t="s">
        <v>149</v>
      </c>
      <c r="AU143" s="138" t="s">
        <v>88</v>
      </c>
      <c r="AY143" s="15" t="s">
        <v>146</v>
      </c>
      <c r="BE143" s="139">
        <f>IF(N143="základní",J143,0)</f>
        <v>0</v>
      </c>
      <c r="BF143" s="139">
        <f>IF(N143="snížená",J143,0)</f>
        <v>0</v>
      </c>
      <c r="BG143" s="139">
        <f>IF(N143="zákl. přenesená",J143,0)</f>
        <v>0</v>
      </c>
      <c r="BH143" s="139">
        <f>IF(N143="sníž. přenesená",J143,0)</f>
        <v>0</v>
      </c>
      <c r="BI143" s="139">
        <f>IF(N143="nulová",J143,0)</f>
        <v>0</v>
      </c>
      <c r="BJ143" s="15" t="s">
        <v>19</v>
      </c>
      <c r="BK143" s="139">
        <f>ROUND(I143*H143,2)</f>
        <v>0</v>
      </c>
      <c r="BL143" s="15" t="s">
        <v>171</v>
      </c>
      <c r="BM143" s="138" t="s">
        <v>520</v>
      </c>
    </row>
    <row r="144" spans="2:47" s="1" customFormat="1" ht="19.5">
      <c r="B144" s="27"/>
      <c r="D144" s="140" t="s">
        <v>156</v>
      </c>
      <c r="F144" s="141" t="s">
        <v>521</v>
      </c>
      <c r="L144" s="27"/>
      <c r="M144" s="142"/>
      <c r="T144" s="51"/>
      <c r="AT144" s="15" t="s">
        <v>156</v>
      </c>
      <c r="AU144" s="15" t="s">
        <v>88</v>
      </c>
    </row>
    <row r="145" spans="2:47" s="1" customFormat="1" ht="19.5">
      <c r="B145" s="27"/>
      <c r="D145" s="140" t="s">
        <v>158</v>
      </c>
      <c r="F145" s="143" t="s">
        <v>502</v>
      </c>
      <c r="L145" s="27"/>
      <c r="M145" s="142"/>
      <c r="T145" s="51"/>
      <c r="AT145" s="15" t="s">
        <v>158</v>
      </c>
      <c r="AU145" s="15" t="s">
        <v>88</v>
      </c>
    </row>
    <row r="146" spans="2:51" s="12" customFormat="1" ht="12">
      <c r="B146" s="147"/>
      <c r="D146" s="140" t="s">
        <v>259</v>
      </c>
      <c r="E146" s="148" t="s">
        <v>1</v>
      </c>
      <c r="F146" s="149" t="s">
        <v>522</v>
      </c>
      <c r="H146" s="150">
        <v>8</v>
      </c>
      <c r="L146" s="147"/>
      <c r="M146" s="151"/>
      <c r="T146" s="152"/>
      <c r="AT146" s="148" t="s">
        <v>259</v>
      </c>
      <c r="AU146" s="148" t="s">
        <v>88</v>
      </c>
      <c r="AV146" s="12" t="s">
        <v>88</v>
      </c>
      <c r="AW146" s="12" t="s">
        <v>35</v>
      </c>
      <c r="AX146" s="12" t="s">
        <v>19</v>
      </c>
      <c r="AY146" s="148" t="s">
        <v>146</v>
      </c>
    </row>
    <row r="147" spans="2:65" s="1" customFormat="1" ht="24" customHeight="1">
      <c r="B147" s="127"/>
      <c r="C147" s="128" t="s">
        <v>145</v>
      </c>
      <c r="D147" s="128" t="s">
        <v>149</v>
      </c>
      <c r="E147" s="129" t="s">
        <v>523</v>
      </c>
      <c r="F147" s="130" t="s">
        <v>524</v>
      </c>
      <c r="G147" s="131" t="s">
        <v>235</v>
      </c>
      <c r="H147" s="132">
        <v>1512</v>
      </c>
      <c r="I147" s="133"/>
      <c r="J147" s="133">
        <f>ROUND(I147*H147,2)</f>
        <v>0</v>
      </c>
      <c r="K147" s="130" t="s">
        <v>188</v>
      </c>
      <c r="L147" s="27"/>
      <c r="M147" s="134" t="s">
        <v>1</v>
      </c>
      <c r="N147" s="135" t="s">
        <v>44</v>
      </c>
      <c r="O147" s="136">
        <v>0</v>
      </c>
      <c r="P147" s="136">
        <f>O147*H147</f>
        <v>0</v>
      </c>
      <c r="Q147" s="136">
        <v>0</v>
      </c>
      <c r="R147" s="136">
        <f>Q147*H147</f>
        <v>0</v>
      </c>
      <c r="S147" s="136">
        <v>0</v>
      </c>
      <c r="T147" s="137">
        <f>S147*H147</f>
        <v>0</v>
      </c>
      <c r="AR147" s="138" t="s">
        <v>171</v>
      </c>
      <c r="AT147" s="138" t="s">
        <v>149</v>
      </c>
      <c r="AU147" s="138" t="s">
        <v>88</v>
      </c>
      <c r="AY147" s="15" t="s">
        <v>146</v>
      </c>
      <c r="BE147" s="139">
        <f>IF(N147="základní",J147,0)</f>
        <v>0</v>
      </c>
      <c r="BF147" s="139">
        <f>IF(N147="snížená",J147,0)</f>
        <v>0</v>
      </c>
      <c r="BG147" s="139">
        <f>IF(N147="zákl. přenesená",J147,0)</f>
        <v>0</v>
      </c>
      <c r="BH147" s="139">
        <f>IF(N147="sníž. přenesená",J147,0)</f>
        <v>0</v>
      </c>
      <c r="BI147" s="139">
        <f>IF(N147="nulová",J147,0)</f>
        <v>0</v>
      </c>
      <c r="BJ147" s="15" t="s">
        <v>19</v>
      </c>
      <c r="BK147" s="139">
        <f>ROUND(I147*H147,2)</f>
        <v>0</v>
      </c>
      <c r="BL147" s="15" t="s">
        <v>171</v>
      </c>
      <c r="BM147" s="138" t="s">
        <v>525</v>
      </c>
    </row>
    <row r="148" spans="2:47" s="1" customFormat="1" ht="29.25">
      <c r="B148" s="27"/>
      <c r="D148" s="140" t="s">
        <v>156</v>
      </c>
      <c r="F148" s="141" t="s">
        <v>526</v>
      </c>
      <c r="L148" s="27"/>
      <c r="M148" s="142"/>
      <c r="T148" s="51"/>
      <c r="AT148" s="15" t="s">
        <v>156</v>
      </c>
      <c r="AU148" s="15" t="s">
        <v>88</v>
      </c>
    </row>
    <row r="149" spans="2:51" s="12" customFormat="1" ht="12">
      <c r="B149" s="147"/>
      <c r="D149" s="140" t="s">
        <v>259</v>
      </c>
      <c r="E149" s="148" t="s">
        <v>1</v>
      </c>
      <c r="F149" s="149" t="s">
        <v>527</v>
      </c>
      <c r="H149" s="150">
        <v>1512</v>
      </c>
      <c r="L149" s="147"/>
      <c r="M149" s="151"/>
      <c r="T149" s="152"/>
      <c r="AT149" s="148" t="s">
        <v>259</v>
      </c>
      <c r="AU149" s="148" t="s">
        <v>88</v>
      </c>
      <c r="AV149" s="12" t="s">
        <v>88</v>
      </c>
      <c r="AW149" s="12" t="s">
        <v>35</v>
      </c>
      <c r="AX149" s="12" t="s">
        <v>19</v>
      </c>
      <c r="AY149" s="148" t="s">
        <v>146</v>
      </c>
    </row>
    <row r="150" spans="2:65" s="1" customFormat="1" ht="24" customHeight="1">
      <c r="B150" s="127"/>
      <c r="C150" s="128" t="s">
        <v>185</v>
      </c>
      <c r="D150" s="128" t="s">
        <v>149</v>
      </c>
      <c r="E150" s="129" t="s">
        <v>528</v>
      </c>
      <c r="F150" s="130" t="s">
        <v>529</v>
      </c>
      <c r="G150" s="131" t="s">
        <v>235</v>
      </c>
      <c r="H150" s="132">
        <v>2</v>
      </c>
      <c r="I150" s="133"/>
      <c r="J150" s="133">
        <f>ROUND(I150*H150,2)</f>
        <v>0</v>
      </c>
      <c r="K150" s="130" t="s">
        <v>188</v>
      </c>
      <c r="L150" s="27"/>
      <c r="M150" s="134" t="s">
        <v>1</v>
      </c>
      <c r="N150" s="135" t="s">
        <v>44</v>
      </c>
      <c r="O150" s="136">
        <v>0.2</v>
      </c>
      <c r="P150" s="136">
        <f>O150*H150</f>
        <v>0.4</v>
      </c>
      <c r="Q150" s="136">
        <v>0.0007</v>
      </c>
      <c r="R150" s="136">
        <f>Q150*H150</f>
        <v>0.0014</v>
      </c>
      <c r="S150" s="136">
        <v>0</v>
      </c>
      <c r="T150" s="137">
        <f>S150*H150</f>
        <v>0</v>
      </c>
      <c r="AR150" s="138" t="s">
        <v>171</v>
      </c>
      <c r="AT150" s="138" t="s">
        <v>149</v>
      </c>
      <c r="AU150" s="138" t="s">
        <v>88</v>
      </c>
      <c r="AY150" s="15" t="s">
        <v>146</v>
      </c>
      <c r="BE150" s="139">
        <f>IF(N150="základní",J150,0)</f>
        <v>0</v>
      </c>
      <c r="BF150" s="139">
        <f>IF(N150="snížená",J150,0)</f>
        <v>0</v>
      </c>
      <c r="BG150" s="139">
        <f>IF(N150="zákl. přenesená",J150,0)</f>
        <v>0</v>
      </c>
      <c r="BH150" s="139">
        <f>IF(N150="sníž. přenesená",J150,0)</f>
        <v>0</v>
      </c>
      <c r="BI150" s="139">
        <f>IF(N150="nulová",J150,0)</f>
        <v>0</v>
      </c>
      <c r="BJ150" s="15" t="s">
        <v>19</v>
      </c>
      <c r="BK150" s="139">
        <f>ROUND(I150*H150,2)</f>
        <v>0</v>
      </c>
      <c r="BL150" s="15" t="s">
        <v>171</v>
      </c>
      <c r="BM150" s="138" t="s">
        <v>530</v>
      </c>
    </row>
    <row r="151" spans="2:47" s="1" customFormat="1" ht="19.5">
      <c r="B151" s="27"/>
      <c r="D151" s="140" t="s">
        <v>156</v>
      </c>
      <c r="F151" s="141" t="s">
        <v>531</v>
      </c>
      <c r="L151" s="27"/>
      <c r="M151" s="142"/>
      <c r="T151" s="51"/>
      <c r="AT151" s="15" t="s">
        <v>156</v>
      </c>
      <c r="AU151" s="15" t="s">
        <v>88</v>
      </c>
    </row>
    <row r="152" spans="2:47" s="1" customFormat="1" ht="19.5">
      <c r="B152" s="27"/>
      <c r="D152" s="140" t="s">
        <v>158</v>
      </c>
      <c r="F152" s="143" t="s">
        <v>532</v>
      </c>
      <c r="L152" s="27"/>
      <c r="M152" s="142"/>
      <c r="T152" s="51"/>
      <c r="AT152" s="15" t="s">
        <v>158</v>
      </c>
      <c r="AU152" s="15" t="s">
        <v>88</v>
      </c>
    </row>
    <row r="153" spans="2:51" s="12" customFormat="1" ht="12">
      <c r="B153" s="147"/>
      <c r="D153" s="140" t="s">
        <v>259</v>
      </c>
      <c r="E153" s="148" t="s">
        <v>1</v>
      </c>
      <c r="F153" s="149" t="s">
        <v>533</v>
      </c>
      <c r="H153" s="150">
        <v>1</v>
      </c>
      <c r="L153" s="147"/>
      <c r="M153" s="151"/>
      <c r="T153" s="152"/>
      <c r="AT153" s="148" t="s">
        <v>259</v>
      </c>
      <c r="AU153" s="148" t="s">
        <v>88</v>
      </c>
      <c r="AV153" s="12" t="s">
        <v>88</v>
      </c>
      <c r="AW153" s="12" t="s">
        <v>35</v>
      </c>
      <c r="AX153" s="12" t="s">
        <v>79</v>
      </c>
      <c r="AY153" s="148" t="s">
        <v>146</v>
      </c>
    </row>
    <row r="154" spans="2:51" s="12" customFormat="1" ht="12">
      <c r="B154" s="147"/>
      <c r="D154" s="140" t="s">
        <v>259</v>
      </c>
      <c r="E154" s="148" t="s">
        <v>1</v>
      </c>
      <c r="F154" s="149" t="s">
        <v>534</v>
      </c>
      <c r="H154" s="150">
        <v>1</v>
      </c>
      <c r="L154" s="147"/>
      <c r="M154" s="151"/>
      <c r="T154" s="152"/>
      <c r="AT154" s="148" t="s">
        <v>259</v>
      </c>
      <c r="AU154" s="148" t="s">
        <v>88</v>
      </c>
      <c r="AV154" s="12" t="s">
        <v>88</v>
      </c>
      <c r="AW154" s="12" t="s">
        <v>35</v>
      </c>
      <c r="AX154" s="12" t="s">
        <v>79</v>
      </c>
      <c r="AY154" s="148" t="s">
        <v>146</v>
      </c>
    </row>
    <row r="155" spans="2:51" s="13" customFormat="1" ht="12">
      <c r="B155" s="153"/>
      <c r="D155" s="140" t="s">
        <v>259</v>
      </c>
      <c r="E155" s="154" t="s">
        <v>1</v>
      </c>
      <c r="F155" s="155" t="s">
        <v>263</v>
      </c>
      <c r="H155" s="156">
        <v>2</v>
      </c>
      <c r="L155" s="153"/>
      <c r="M155" s="157"/>
      <c r="T155" s="158"/>
      <c r="AT155" s="154" t="s">
        <v>259</v>
      </c>
      <c r="AU155" s="154" t="s">
        <v>88</v>
      </c>
      <c r="AV155" s="13" t="s">
        <v>171</v>
      </c>
      <c r="AW155" s="13" t="s">
        <v>35</v>
      </c>
      <c r="AX155" s="13" t="s">
        <v>19</v>
      </c>
      <c r="AY155" s="154" t="s">
        <v>146</v>
      </c>
    </row>
    <row r="156" spans="2:65" s="1" customFormat="1" ht="24" customHeight="1">
      <c r="B156" s="127"/>
      <c r="C156" s="128" t="s">
        <v>193</v>
      </c>
      <c r="D156" s="128" t="s">
        <v>149</v>
      </c>
      <c r="E156" s="129" t="s">
        <v>535</v>
      </c>
      <c r="F156" s="130" t="s">
        <v>536</v>
      </c>
      <c r="G156" s="131" t="s">
        <v>235</v>
      </c>
      <c r="H156" s="132">
        <v>3</v>
      </c>
      <c r="I156" s="133"/>
      <c r="J156" s="133">
        <f>ROUND(I156*H156,2)</f>
        <v>0</v>
      </c>
      <c r="K156" s="130" t="s">
        <v>188</v>
      </c>
      <c r="L156" s="27"/>
      <c r="M156" s="134" t="s">
        <v>1</v>
      </c>
      <c r="N156" s="135" t="s">
        <v>44</v>
      </c>
      <c r="O156" s="136">
        <v>0.416</v>
      </c>
      <c r="P156" s="136">
        <f>O156*H156</f>
        <v>1.248</v>
      </c>
      <c r="Q156" s="136">
        <v>0.10941</v>
      </c>
      <c r="R156" s="136">
        <f>Q156*H156</f>
        <v>0.32822999999999997</v>
      </c>
      <c r="S156" s="136">
        <v>0</v>
      </c>
      <c r="T156" s="137">
        <f>S156*H156</f>
        <v>0</v>
      </c>
      <c r="AR156" s="138" t="s">
        <v>171</v>
      </c>
      <c r="AT156" s="138" t="s">
        <v>149</v>
      </c>
      <c r="AU156" s="138" t="s">
        <v>88</v>
      </c>
      <c r="AY156" s="15" t="s">
        <v>146</v>
      </c>
      <c r="BE156" s="139">
        <f>IF(N156="základní",J156,0)</f>
        <v>0</v>
      </c>
      <c r="BF156" s="139">
        <f>IF(N156="snížená",J156,0)</f>
        <v>0</v>
      </c>
      <c r="BG156" s="139">
        <f>IF(N156="zákl. přenesená",J156,0)</f>
        <v>0</v>
      </c>
      <c r="BH156" s="139">
        <f>IF(N156="sníž. přenesená",J156,0)</f>
        <v>0</v>
      </c>
      <c r="BI156" s="139">
        <f>IF(N156="nulová",J156,0)</f>
        <v>0</v>
      </c>
      <c r="BJ156" s="15" t="s">
        <v>19</v>
      </c>
      <c r="BK156" s="139">
        <f>ROUND(I156*H156,2)</f>
        <v>0</v>
      </c>
      <c r="BL156" s="15" t="s">
        <v>171</v>
      </c>
      <c r="BM156" s="138" t="s">
        <v>537</v>
      </c>
    </row>
    <row r="157" spans="2:47" s="1" customFormat="1" ht="19.5">
      <c r="B157" s="27"/>
      <c r="D157" s="140" t="s">
        <v>156</v>
      </c>
      <c r="F157" s="141" t="s">
        <v>538</v>
      </c>
      <c r="L157" s="27"/>
      <c r="M157" s="142"/>
      <c r="T157" s="51"/>
      <c r="AT157" s="15" t="s">
        <v>156</v>
      </c>
      <c r="AU157" s="15" t="s">
        <v>88</v>
      </c>
    </row>
    <row r="158" spans="2:47" s="1" customFormat="1" ht="19.5">
      <c r="B158" s="27"/>
      <c r="D158" s="140" t="s">
        <v>158</v>
      </c>
      <c r="F158" s="143" t="s">
        <v>539</v>
      </c>
      <c r="L158" s="27"/>
      <c r="M158" s="142"/>
      <c r="T158" s="51"/>
      <c r="AT158" s="15" t="s">
        <v>158</v>
      </c>
      <c r="AU158" s="15" t="s">
        <v>88</v>
      </c>
    </row>
    <row r="159" spans="2:51" s="12" customFormat="1" ht="12">
      <c r="B159" s="147"/>
      <c r="D159" s="140" t="s">
        <v>259</v>
      </c>
      <c r="E159" s="148" t="s">
        <v>1</v>
      </c>
      <c r="F159" s="149" t="s">
        <v>540</v>
      </c>
      <c r="H159" s="150">
        <v>1</v>
      </c>
      <c r="L159" s="147"/>
      <c r="M159" s="151"/>
      <c r="T159" s="152"/>
      <c r="AT159" s="148" t="s">
        <v>259</v>
      </c>
      <c r="AU159" s="148" t="s">
        <v>88</v>
      </c>
      <c r="AV159" s="12" t="s">
        <v>88</v>
      </c>
      <c r="AW159" s="12" t="s">
        <v>35</v>
      </c>
      <c r="AX159" s="12" t="s">
        <v>79</v>
      </c>
      <c r="AY159" s="148" t="s">
        <v>146</v>
      </c>
    </row>
    <row r="160" spans="2:51" s="12" customFormat="1" ht="12">
      <c r="B160" s="147"/>
      <c r="D160" s="140" t="s">
        <v>259</v>
      </c>
      <c r="E160" s="148" t="s">
        <v>1</v>
      </c>
      <c r="F160" s="149" t="s">
        <v>541</v>
      </c>
      <c r="H160" s="150">
        <v>1</v>
      </c>
      <c r="L160" s="147"/>
      <c r="M160" s="151"/>
      <c r="T160" s="152"/>
      <c r="AT160" s="148" t="s">
        <v>259</v>
      </c>
      <c r="AU160" s="148" t="s">
        <v>88</v>
      </c>
      <c r="AV160" s="12" t="s">
        <v>88</v>
      </c>
      <c r="AW160" s="12" t="s">
        <v>35</v>
      </c>
      <c r="AX160" s="12" t="s">
        <v>79</v>
      </c>
      <c r="AY160" s="148" t="s">
        <v>146</v>
      </c>
    </row>
    <row r="161" spans="2:51" s="12" customFormat="1" ht="12">
      <c r="B161" s="147"/>
      <c r="D161" s="140" t="s">
        <v>259</v>
      </c>
      <c r="E161" s="148" t="s">
        <v>1</v>
      </c>
      <c r="F161" s="149" t="s">
        <v>542</v>
      </c>
      <c r="H161" s="150">
        <v>1</v>
      </c>
      <c r="L161" s="147"/>
      <c r="M161" s="151"/>
      <c r="T161" s="152"/>
      <c r="AT161" s="148" t="s">
        <v>259</v>
      </c>
      <c r="AU161" s="148" t="s">
        <v>88</v>
      </c>
      <c r="AV161" s="12" t="s">
        <v>88</v>
      </c>
      <c r="AW161" s="12" t="s">
        <v>35</v>
      </c>
      <c r="AX161" s="12" t="s">
        <v>79</v>
      </c>
      <c r="AY161" s="148" t="s">
        <v>146</v>
      </c>
    </row>
    <row r="162" spans="2:51" s="13" customFormat="1" ht="12">
      <c r="B162" s="153"/>
      <c r="D162" s="140" t="s">
        <v>259</v>
      </c>
      <c r="E162" s="154" t="s">
        <v>1</v>
      </c>
      <c r="F162" s="155" t="s">
        <v>263</v>
      </c>
      <c r="H162" s="156">
        <v>3</v>
      </c>
      <c r="L162" s="153"/>
      <c r="M162" s="157"/>
      <c r="T162" s="158"/>
      <c r="AT162" s="154" t="s">
        <v>259</v>
      </c>
      <c r="AU162" s="154" t="s">
        <v>88</v>
      </c>
      <c r="AV162" s="13" t="s">
        <v>171</v>
      </c>
      <c r="AW162" s="13" t="s">
        <v>35</v>
      </c>
      <c r="AX162" s="13" t="s">
        <v>19</v>
      </c>
      <c r="AY162" s="154" t="s">
        <v>146</v>
      </c>
    </row>
    <row r="163" spans="2:65" s="1" customFormat="1" ht="24" customHeight="1">
      <c r="B163" s="127"/>
      <c r="C163" s="128" t="s">
        <v>199</v>
      </c>
      <c r="D163" s="128" t="s">
        <v>149</v>
      </c>
      <c r="E163" s="129" t="s">
        <v>543</v>
      </c>
      <c r="F163" s="130" t="s">
        <v>544</v>
      </c>
      <c r="G163" s="131" t="s">
        <v>235</v>
      </c>
      <c r="H163" s="132">
        <v>4</v>
      </c>
      <c r="I163" s="133"/>
      <c r="J163" s="133">
        <f>ROUND(I163*H163,2)</f>
        <v>0</v>
      </c>
      <c r="K163" s="130" t="s">
        <v>188</v>
      </c>
      <c r="L163" s="27"/>
      <c r="M163" s="134" t="s">
        <v>1</v>
      </c>
      <c r="N163" s="135" t="s">
        <v>44</v>
      </c>
      <c r="O163" s="136">
        <v>0.557</v>
      </c>
      <c r="P163" s="136">
        <f>O163*H163</f>
        <v>2.228</v>
      </c>
      <c r="Q163" s="136">
        <v>0</v>
      </c>
      <c r="R163" s="136">
        <f>Q163*H163</f>
        <v>0</v>
      </c>
      <c r="S163" s="136">
        <v>0.082</v>
      </c>
      <c r="T163" s="137">
        <f>S163*H163</f>
        <v>0.328</v>
      </c>
      <c r="AR163" s="138" t="s">
        <v>171</v>
      </c>
      <c r="AT163" s="138" t="s">
        <v>149</v>
      </c>
      <c r="AU163" s="138" t="s">
        <v>88</v>
      </c>
      <c r="AY163" s="15" t="s">
        <v>146</v>
      </c>
      <c r="BE163" s="139">
        <f>IF(N163="základní",J163,0)</f>
        <v>0</v>
      </c>
      <c r="BF163" s="139">
        <f>IF(N163="snížená",J163,0)</f>
        <v>0</v>
      </c>
      <c r="BG163" s="139">
        <f>IF(N163="zákl. přenesená",J163,0)</f>
        <v>0</v>
      </c>
      <c r="BH163" s="139">
        <f>IF(N163="sníž. přenesená",J163,0)</f>
        <v>0</v>
      </c>
      <c r="BI163" s="139">
        <f>IF(N163="nulová",J163,0)</f>
        <v>0</v>
      </c>
      <c r="BJ163" s="15" t="s">
        <v>19</v>
      </c>
      <c r="BK163" s="139">
        <f>ROUND(I163*H163,2)</f>
        <v>0</v>
      </c>
      <c r="BL163" s="15" t="s">
        <v>171</v>
      </c>
      <c r="BM163" s="138" t="s">
        <v>545</v>
      </c>
    </row>
    <row r="164" spans="2:47" s="1" customFormat="1" ht="39">
      <c r="B164" s="27"/>
      <c r="D164" s="140" t="s">
        <v>156</v>
      </c>
      <c r="F164" s="141" t="s">
        <v>546</v>
      </c>
      <c r="L164" s="27"/>
      <c r="M164" s="142"/>
      <c r="T164" s="51"/>
      <c r="AT164" s="15" t="s">
        <v>156</v>
      </c>
      <c r="AU164" s="15" t="s">
        <v>88</v>
      </c>
    </row>
    <row r="165" spans="2:47" s="1" customFormat="1" ht="48.75">
      <c r="B165" s="27"/>
      <c r="D165" s="140" t="s">
        <v>158</v>
      </c>
      <c r="F165" s="143" t="s">
        <v>547</v>
      </c>
      <c r="L165" s="27"/>
      <c r="M165" s="142"/>
      <c r="T165" s="51"/>
      <c r="AT165" s="15" t="s">
        <v>158</v>
      </c>
      <c r="AU165" s="15" t="s">
        <v>88</v>
      </c>
    </row>
    <row r="166" spans="2:51" s="12" customFormat="1" ht="12">
      <c r="B166" s="147"/>
      <c r="D166" s="140" t="s">
        <v>259</v>
      </c>
      <c r="E166" s="148" t="s">
        <v>1</v>
      </c>
      <c r="F166" s="149" t="s">
        <v>548</v>
      </c>
      <c r="H166" s="150">
        <v>1</v>
      </c>
      <c r="L166" s="147"/>
      <c r="M166" s="151"/>
      <c r="T166" s="152"/>
      <c r="AT166" s="148" t="s">
        <v>259</v>
      </c>
      <c r="AU166" s="148" t="s">
        <v>88</v>
      </c>
      <c r="AV166" s="12" t="s">
        <v>88</v>
      </c>
      <c r="AW166" s="12" t="s">
        <v>35</v>
      </c>
      <c r="AX166" s="12" t="s">
        <v>79</v>
      </c>
      <c r="AY166" s="148" t="s">
        <v>146</v>
      </c>
    </row>
    <row r="167" spans="2:51" s="12" customFormat="1" ht="12">
      <c r="B167" s="147"/>
      <c r="D167" s="140" t="s">
        <v>259</v>
      </c>
      <c r="E167" s="148" t="s">
        <v>1</v>
      </c>
      <c r="F167" s="149" t="s">
        <v>549</v>
      </c>
      <c r="H167" s="150">
        <v>1</v>
      </c>
      <c r="L167" s="147"/>
      <c r="M167" s="151"/>
      <c r="T167" s="152"/>
      <c r="AT167" s="148" t="s">
        <v>259</v>
      </c>
      <c r="AU167" s="148" t="s">
        <v>88</v>
      </c>
      <c r="AV167" s="12" t="s">
        <v>88</v>
      </c>
      <c r="AW167" s="12" t="s">
        <v>35</v>
      </c>
      <c r="AX167" s="12" t="s">
        <v>79</v>
      </c>
      <c r="AY167" s="148" t="s">
        <v>146</v>
      </c>
    </row>
    <row r="168" spans="2:51" s="12" customFormat="1" ht="12">
      <c r="B168" s="147"/>
      <c r="D168" s="140" t="s">
        <v>259</v>
      </c>
      <c r="E168" s="148" t="s">
        <v>1</v>
      </c>
      <c r="F168" s="149" t="s">
        <v>550</v>
      </c>
      <c r="H168" s="150">
        <v>1</v>
      </c>
      <c r="L168" s="147"/>
      <c r="M168" s="151"/>
      <c r="T168" s="152"/>
      <c r="AT168" s="148" t="s">
        <v>259</v>
      </c>
      <c r="AU168" s="148" t="s">
        <v>88</v>
      </c>
      <c r="AV168" s="12" t="s">
        <v>88</v>
      </c>
      <c r="AW168" s="12" t="s">
        <v>35</v>
      </c>
      <c r="AX168" s="12" t="s">
        <v>79</v>
      </c>
      <c r="AY168" s="148" t="s">
        <v>146</v>
      </c>
    </row>
    <row r="169" spans="2:51" s="12" customFormat="1" ht="12">
      <c r="B169" s="147"/>
      <c r="D169" s="140" t="s">
        <v>259</v>
      </c>
      <c r="E169" s="148" t="s">
        <v>1</v>
      </c>
      <c r="F169" s="149" t="s">
        <v>551</v>
      </c>
      <c r="H169" s="150">
        <v>1</v>
      </c>
      <c r="L169" s="147"/>
      <c r="M169" s="151"/>
      <c r="T169" s="152"/>
      <c r="AT169" s="148" t="s">
        <v>259</v>
      </c>
      <c r="AU169" s="148" t="s">
        <v>88</v>
      </c>
      <c r="AV169" s="12" t="s">
        <v>88</v>
      </c>
      <c r="AW169" s="12" t="s">
        <v>35</v>
      </c>
      <c r="AX169" s="12" t="s">
        <v>79</v>
      </c>
      <c r="AY169" s="148" t="s">
        <v>146</v>
      </c>
    </row>
    <row r="170" spans="2:51" s="13" customFormat="1" ht="12">
      <c r="B170" s="153"/>
      <c r="D170" s="140" t="s">
        <v>259</v>
      </c>
      <c r="E170" s="154" t="s">
        <v>1</v>
      </c>
      <c r="F170" s="155" t="s">
        <v>263</v>
      </c>
      <c r="H170" s="156">
        <v>4</v>
      </c>
      <c r="L170" s="153"/>
      <c r="M170" s="157"/>
      <c r="T170" s="158"/>
      <c r="AT170" s="154" t="s">
        <v>259</v>
      </c>
      <c r="AU170" s="154" t="s">
        <v>88</v>
      </c>
      <c r="AV170" s="13" t="s">
        <v>171</v>
      </c>
      <c r="AW170" s="13" t="s">
        <v>35</v>
      </c>
      <c r="AX170" s="13" t="s">
        <v>19</v>
      </c>
      <c r="AY170" s="154" t="s">
        <v>146</v>
      </c>
    </row>
    <row r="171" spans="2:63" s="11" customFormat="1" ht="25.9" customHeight="1">
      <c r="B171" s="116"/>
      <c r="D171" s="117" t="s">
        <v>78</v>
      </c>
      <c r="E171" s="118" t="s">
        <v>143</v>
      </c>
      <c r="F171" s="118" t="s">
        <v>144</v>
      </c>
      <c r="J171" s="119">
        <f>BK171</f>
        <v>0</v>
      </c>
      <c r="L171" s="116"/>
      <c r="M171" s="120"/>
      <c r="P171" s="121">
        <f>P172</f>
        <v>0</v>
      </c>
      <c r="R171" s="121">
        <f>R172</f>
        <v>0</v>
      </c>
      <c r="T171" s="122">
        <f>T172</f>
        <v>0</v>
      </c>
      <c r="AR171" s="117" t="s">
        <v>145</v>
      </c>
      <c r="AT171" s="123" t="s">
        <v>78</v>
      </c>
      <c r="AU171" s="123" t="s">
        <v>79</v>
      </c>
      <c r="AY171" s="117" t="s">
        <v>146</v>
      </c>
      <c r="BK171" s="124">
        <f>BK172</f>
        <v>0</v>
      </c>
    </row>
    <row r="172" spans="2:63" s="11" customFormat="1" ht="22.9" customHeight="1">
      <c r="B172" s="116"/>
      <c r="D172" s="117" t="s">
        <v>78</v>
      </c>
      <c r="E172" s="125" t="s">
        <v>179</v>
      </c>
      <c r="F172" s="125" t="s">
        <v>180</v>
      </c>
      <c r="J172" s="126">
        <f>BK172</f>
        <v>0</v>
      </c>
      <c r="L172" s="116"/>
      <c r="M172" s="120"/>
      <c r="P172" s="121">
        <f>SUM(P173:P176)</f>
        <v>0</v>
      </c>
      <c r="R172" s="121">
        <f>SUM(R173:R176)</f>
        <v>0</v>
      </c>
      <c r="T172" s="122">
        <f>SUM(T173:T176)</f>
        <v>0</v>
      </c>
      <c r="AR172" s="117" t="s">
        <v>145</v>
      </c>
      <c r="AT172" s="123" t="s">
        <v>78</v>
      </c>
      <c r="AU172" s="123" t="s">
        <v>19</v>
      </c>
      <c r="AY172" s="117" t="s">
        <v>146</v>
      </c>
      <c r="BK172" s="124">
        <f>SUM(BK173:BK176)</f>
        <v>0</v>
      </c>
    </row>
    <row r="173" spans="2:65" s="1" customFormat="1" ht="16.5" customHeight="1">
      <c r="B173" s="127"/>
      <c r="C173" s="128" t="s">
        <v>206</v>
      </c>
      <c r="D173" s="128" t="s">
        <v>149</v>
      </c>
      <c r="E173" s="129" t="s">
        <v>552</v>
      </c>
      <c r="F173" s="130" t="s">
        <v>553</v>
      </c>
      <c r="G173" s="131" t="s">
        <v>245</v>
      </c>
      <c r="H173" s="132">
        <v>104</v>
      </c>
      <c r="I173" s="133"/>
      <c r="J173" s="133">
        <f>ROUND(I173*H173,2)</f>
        <v>0</v>
      </c>
      <c r="K173" s="130" t="s">
        <v>153</v>
      </c>
      <c r="L173" s="27"/>
      <c r="M173" s="134" t="s">
        <v>1</v>
      </c>
      <c r="N173" s="135" t="s">
        <v>44</v>
      </c>
      <c r="O173" s="136">
        <v>0</v>
      </c>
      <c r="P173" s="136">
        <f>O173*H173</f>
        <v>0</v>
      </c>
      <c r="Q173" s="136">
        <v>0</v>
      </c>
      <c r="R173" s="136">
        <f>Q173*H173</f>
        <v>0</v>
      </c>
      <c r="S173" s="136">
        <v>0</v>
      </c>
      <c r="T173" s="137">
        <f>S173*H173</f>
        <v>0</v>
      </c>
      <c r="AR173" s="138" t="s">
        <v>154</v>
      </c>
      <c r="AT173" s="138" t="s">
        <v>149</v>
      </c>
      <c r="AU173" s="138" t="s">
        <v>88</v>
      </c>
      <c r="AY173" s="15" t="s">
        <v>146</v>
      </c>
      <c r="BE173" s="139">
        <f>IF(N173="základní",J173,0)</f>
        <v>0</v>
      </c>
      <c r="BF173" s="139">
        <f>IF(N173="snížená",J173,0)</f>
        <v>0</v>
      </c>
      <c r="BG173" s="139">
        <f>IF(N173="zákl. přenesená",J173,0)</f>
        <v>0</v>
      </c>
      <c r="BH173" s="139">
        <f>IF(N173="sníž. přenesená",J173,0)</f>
        <v>0</v>
      </c>
      <c r="BI173" s="139">
        <f>IF(N173="nulová",J173,0)</f>
        <v>0</v>
      </c>
      <c r="BJ173" s="15" t="s">
        <v>19</v>
      </c>
      <c r="BK173" s="139">
        <f>ROUND(I173*H173,2)</f>
        <v>0</v>
      </c>
      <c r="BL173" s="15" t="s">
        <v>154</v>
      </c>
      <c r="BM173" s="138" t="s">
        <v>554</v>
      </c>
    </row>
    <row r="174" spans="2:47" s="1" customFormat="1" ht="12">
      <c r="B174" s="27"/>
      <c r="D174" s="140" t="s">
        <v>156</v>
      </c>
      <c r="F174" s="141" t="s">
        <v>555</v>
      </c>
      <c r="L174" s="27"/>
      <c r="M174" s="142"/>
      <c r="T174" s="51"/>
      <c r="AT174" s="15" t="s">
        <v>156</v>
      </c>
      <c r="AU174" s="15" t="s">
        <v>88</v>
      </c>
    </row>
    <row r="175" spans="2:47" s="1" customFormat="1" ht="87.75">
      <c r="B175" s="27"/>
      <c r="D175" s="140" t="s">
        <v>158</v>
      </c>
      <c r="F175" s="143" t="s">
        <v>556</v>
      </c>
      <c r="L175" s="27"/>
      <c r="M175" s="142"/>
      <c r="T175" s="51"/>
      <c r="AT175" s="15" t="s">
        <v>158</v>
      </c>
      <c r="AU175" s="15" t="s">
        <v>88</v>
      </c>
    </row>
    <row r="176" spans="2:51" s="12" customFormat="1" ht="12">
      <c r="B176" s="147"/>
      <c r="D176" s="140" t="s">
        <v>259</v>
      </c>
      <c r="E176" s="148" t="s">
        <v>1</v>
      </c>
      <c r="F176" s="149" t="s">
        <v>557</v>
      </c>
      <c r="H176" s="150">
        <v>104</v>
      </c>
      <c r="L176" s="147"/>
      <c r="M176" s="159"/>
      <c r="N176" s="160"/>
      <c r="O176" s="160"/>
      <c r="P176" s="160"/>
      <c r="Q176" s="160"/>
      <c r="R176" s="160"/>
      <c r="S176" s="160"/>
      <c r="T176" s="161"/>
      <c r="AT176" s="148" t="s">
        <v>259</v>
      </c>
      <c r="AU176" s="148" t="s">
        <v>88</v>
      </c>
      <c r="AV176" s="12" t="s">
        <v>88</v>
      </c>
      <c r="AW176" s="12" t="s">
        <v>35</v>
      </c>
      <c r="AX176" s="12" t="s">
        <v>19</v>
      </c>
      <c r="AY176" s="148" t="s">
        <v>146</v>
      </c>
    </row>
    <row r="177" spans="2:12" s="1" customFormat="1" ht="6.95" customHeight="1">
      <c r="B177" s="39"/>
      <c r="C177" s="40"/>
      <c r="D177" s="40"/>
      <c r="E177" s="40"/>
      <c r="F177" s="40"/>
      <c r="G177" s="40"/>
      <c r="H177" s="40"/>
      <c r="I177" s="40"/>
      <c r="J177" s="40"/>
      <c r="K177" s="40"/>
      <c r="L177" s="27"/>
    </row>
  </sheetData>
  <autoFilter ref="C119:K176"/>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8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97</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558</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ROUND(J129,2)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ROUND((SUM(BE129:BE821)),2)</f>
        <v>0</v>
      </c>
      <c r="I33" s="87">
        <v>0.21</v>
      </c>
      <c r="J33" s="86">
        <f>ROUND(((SUM(BE129:BE821))*I33),2)</f>
        <v>0</v>
      </c>
      <c r="L33" s="27"/>
    </row>
    <row r="34" spans="2:12" s="1" customFormat="1" ht="14.45" customHeight="1">
      <c r="B34" s="27"/>
      <c r="E34" s="24" t="s">
        <v>45</v>
      </c>
      <c r="F34" s="86">
        <f>ROUND((SUM(BF129:BF821)),2)</f>
        <v>0</v>
      </c>
      <c r="I34" s="87">
        <v>0.15</v>
      </c>
      <c r="J34" s="86">
        <f>ROUND(((SUM(BF129:BF821))*I34),2)</f>
        <v>0</v>
      </c>
      <c r="L34" s="27"/>
    </row>
    <row r="35" spans="2:12" s="1" customFormat="1" ht="14.45" customHeight="1" hidden="1">
      <c r="B35" s="27"/>
      <c r="E35" s="24" t="s">
        <v>46</v>
      </c>
      <c r="F35" s="86">
        <f>ROUND((SUM(BG129:BG821)),2)</f>
        <v>0</v>
      </c>
      <c r="I35" s="87">
        <v>0.21</v>
      </c>
      <c r="J35" s="86">
        <f>0</f>
        <v>0</v>
      </c>
      <c r="L35" s="27"/>
    </row>
    <row r="36" spans="2:12" s="1" customFormat="1" ht="14.45" customHeight="1" hidden="1">
      <c r="B36" s="27"/>
      <c r="E36" s="24" t="s">
        <v>47</v>
      </c>
      <c r="F36" s="86">
        <f>ROUND((SUM(BH129:BH821)),2)</f>
        <v>0</v>
      </c>
      <c r="I36" s="87">
        <v>0.15</v>
      </c>
      <c r="J36" s="86">
        <f>0</f>
        <v>0</v>
      </c>
      <c r="L36" s="27"/>
    </row>
    <row r="37" spans="2:12" s="1" customFormat="1" ht="14.45" customHeight="1" hidden="1">
      <c r="B37" s="27"/>
      <c r="E37" s="24" t="s">
        <v>48</v>
      </c>
      <c r="F37" s="86">
        <f>ROUND((SUM(BI129:BI821)),2)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201 - Most ev.č. BM-569</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J129</f>
        <v>0</v>
      </c>
      <c r="L96" s="27"/>
      <c r="AU96" s="15" t="s">
        <v>123</v>
      </c>
    </row>
    <row r="97" spans="2:12" s="8" customFormat="1" ht="24.95" customHeight="1">
      <c r="B97" s="99"/>
      <c r="D97" s="100" t="s">
        <v>221</v>
      </c>
      <c r="E97" s="101"/>
      <c r="F97" s="101"/>
      <c r="G97" s="101"/>
      <c r="H97" s="101"/>
      <c r="I97" s="101"/>
      <c r="J97" s="102">
        <f>J130</f>
        <v>0</v>
      </c>
      <c r="L97" s="99"/>
    </row>
    <row r="98" spans="2:12" s="9" customFormat="1" ht="19.9" customHeight="1">
      <c r="B98" s="103"/>
      <c r="D98" s="104" t="s">
        <v>222</v>
      </c>
      <c r="E98" s="105"/>
      <c r="F98" s="105"/>
      <c r="G98" s="105"/>
      <c r="H98" s="105"/>
      <c r="I98" s="105"/>
      <c r="J98" s="106">
        <f>J131</f>
        <v>0</v>
      </c>
      <c r="L98" s="103"/>
    </row>
    <row r="99" spans="2:12" s="9" customFormat="1" ht="19.9" customHeight="1">
      <c r="B99" s="103"/>
      <c r="D99" s="104" t="s">
        <v>559</v>
      </c>
      <c r="E99" s="105"/>
      <c r="F99" s="105"/>
      <c r="G99" s="105"/>
      <c r="H99" s="105"/>
      <c r="I99" s="105"/>
      <c r="J99" s="106">
        <f>J248</f>
        <v>0</v>
      </c>
      <c r="L99" s="103"/>
    </row>
    <row r="100" spans="2:12" s="9" customFormat="1" ht="19.9" customHeight="1">
      <c r="B100" s="103"/>
      <c r="D100" s="104" t="s">
        <v>560</v>
      </c>
      <c r="E100" s="105"/>
      <c r="F100" s="105"/>
      <c r="G100" s="105"/>
      <c r="H100" s="105"/>
      <c r="I100" s="105"/>
      <c r="J100" s="106">
        <f>J322</f>
        <v>0</v>
      </c>
      <c r="L100" s="103"/>
    </row>
    <row r="101" spans="2:12" s="9" customFormat="1" ht="19.9" customHeight="1">
      <c r="B101" s="103"/>
      <c r="D101" s="104" t="s">
        <v>223</v>
      </c>
      <c r="E101" s="105"/>
      <c r="F101" s="105"/>
      <c r="G101" s="105"/>
      <c r="H101" s="105"/>
      <c r="I101" s="105"/>
      <c r="J101" s="106">
        <f>J392</f>
        <v>0</v>
      </c>
      <c r="L101" s="103"/>
    </row>
    <row r="102" spans="2:12" s="9" customFormat="1" ht="14.85" customHeight="1">
      <c r="B102" s="103"/>
      <c r="D102" s="104" t="s">
        <v>561</v>
      </c>
      <c r="E102" s="105"/>
      <c r="F102" s="105"/>
      <c r="G102" s="105"/>
      <c r="H102" s="105"/>
      <c r="I102" s="105"/>
      <c r="J102" s="106">
        <f>J517</f>
        <v>0</v>
      </c>
      <c r="L102" s="103"/>
    </row>
    <row r="103" spans="2:12" s="9" customFormat="1" ht="19.9" customHeight="1">
      <c r="B103" s="103"/>
      <c r="D103" s="104" t="s">
        <v>562</v>
      </c>
      <c r="E103" s="105"/>
      <c r="F103" s="105"/>
      <c r="G103" s="105"/>
      <c r="H103" s="105"/>
      <c r="I103" s="105"/>
      <c r="J103" s="106">
        <f>J540</f>
        <v>0</v>
      </c>
      <c r="L103" s="103"/>
    </row>
    <row r="104" spans="2:12" s="9" customFormat="1" ht="19.9" customHeight="1">
      <c r="B104" s="103"/>
      <c r="D104" s="104" t="s">
        <v>563</v>
      </c>
      <c r="E104" s="105"/>
      <c r="F104" s="105"/>
      <c r="G104" s="105"/>
      <c r="H104" s="105"/>
      <c r="I104" s="105"/>
      <c r="J104" s="106">
        <f>J606</f>
        <v>0</v>
      </c>
      <c r="L104" s="103"/>
    </row>
    <row r="105" spans="2:12" s="9" customFormat="1" ht="19.9" customHeight="1">
      <c r="B105" s="103"/>
      <c r="D105" s="104" t="s">
        <v>224</v>
      </c>
      <c r="E105" s="105"/>
      <c r="F105" s="105"/>
      <c r="G105" s="105"/>
      <c r="H105" s="105"/>
      <c r="I105" s="105"/>
      <c r="J105" s="106">
        <f>J625</f>
        <v>0</v>
      </c>
      <c r="L105" s="103"/>
    </row>
    <row r="106" spans="2:12" s="9" customFormat="1" ht="14.85" customHeight="1">
      <c r="B106" s="103"/>
      <c r="D106" s="104" t="s">
        <v>225</v>
      </c>
      <c r="E106" s="105"/>
      <c r="F106" s="105"/>
      <c r="G106" s="105"/>
      <c r="H106" s="105"/>
      <c r="I106" s="105"/>
      <c r="J106" s="106">
        <f>J759</f>
        <v>0</v>
      </c>
      <c r="L106" s="103"/>
    </row>
    <row r="107" spans="2:12" s="9" customFormat="1" ht="19.9" customHeight="1">
      <c r="B107" s="103"/>
      <c r="D107" s="104" t="s">
        <v>227</v>
      </c>
      <c r="E107" s="105"/>
      <c r="F107" s="105"/>
      <c r="G107" s="105"/>
      <c r="H107" s="105"/>
      <c r="I107" s="105"/>
      <c r="J107" s="106">
        <f>J814</f>
        <v>0</v>
      </c>
      <c r="L107" s="103"/>
    </row>
    <row r="108" spans="2:12" s="8" customFormat="1" ht="24.95" customHeight="1">
      <c r="B108" s="99"/>
      <c r="D108" s="100" t="s">
        <v>124</v>
      </c>
      <c r="E108" s="101"/>
      <c r="F108" s="101"/>
      <c r="G108" s="101"/>
      <c r="H108" s="101"/>
      <c r="I108" s="101"/>
      <c r="J108" s="102">
        <f>J817</f>
        <v>0</v>
      </c>
      <c r="L108" s="99"/>
    </row>
    <row r="109" spans="2:12" s="9" customFormat="1" ht="19.9" customHeight="1">
      <c r="B109" s="103"/>
      <c r="D109" s="104" t="s">
        <v>127</v>
      </c>
      <c r="E109" s="105"/>
      <c r="F109" s="105"/>
      <c r="G109" s="105"/>
      <c r="H109" s="105"/>
      <c r="I109" s="105"/>
      <c r="J109" s="106">
        <f>J818</f>
        <v>0</v>
      </c>
      <c r="L109" s="103"/>
    </row>
    <row r="110" spans="2:12" s="1" customFormat="1" ht="21.75" customHeight="1">
      <c r="B110" s="27"/>
      <c r="L110" s="27"/>
    </row>
    <row r="111" spans="2:12" s="1" customFormat="1" ht="6.95" customHeight="1">
      <c r="B111" s="39"/>
      <c r="C111" s="40"/>
      <c r="D111" s="40"/>
      <c r="E111" s="40"/>
      <c r="F111" s="40"/>
      <c r="G111" s="40"/>
      <c r="H111" s="40"/>
      <c r="I111" s="40"/>
      <c r="J111" s="40"/>
      <c r="K111" s="40"/>
      <c r="L111" s="27"/>
    </row>
    <row r="115" spans="2:12" s="1" customFormat="1" ht="6.95" customHeight="1">
      <c r="B115" s="41"/>
      <c r="C115" s="42"/>
      <c r="D115" s="42"/>
      <c r="E115" s="42"/>
      <c r="F115" s="42"/>
      <c r="G115" s="42"/>
      <c r="H115" s="42"/>
      <c r="I115" s="42"/>
      <c r="J115" s="42"/>
      <c r="K115" s="42"/>
      <c r="L115" s="27"/>
    </row>
    <row r="116" spans="2:12" s="1" customFormat="1" ht="24.95" customHeight="1">
      <c r="B116" s="27"/>
      <c r="C116" s="19" t="s">
        <v>130</v>
      </c>
      <c r="L116" s="27"/>
    </row>
    <row r="117" spans="2:12" s="1" customFormat="1" ht="6.95" customHeight="1">
      <c r="B117" s="27"/>
      <c r="L117" s="27"/>
    </row>
    <row r="118" spans="2:12" s="1" customFormat="1" ht="12" customHeight="1">
      <c r="B118" s="27"/>
      <c r="C118" s="24" t="s">
        <v>14</v>
      </c>
      <c r="L118" s="27"/>
    </row>
    <row r="119" spans="2:12" s="1" customFormat="1" ht="16.5" customHeight="1">
      <c r="B119" s="27"/>
      <c r="E119" s="207" t="str">
        <f>E7</f>
        <v>Oprava mostu ev. č. BM-569 Bernáčkova přes Svratku - AKTUALIZACE 2019</v>
      </c>
      <c r="F119" s="208"/>
      <c r="G119" s="208"/>
      <c r="H119" s="208"/>
      <c r="L119" s="27"/>
    </row>
    <row r="120" spans="2:12" s="1" customFormat="1" ht="12" customHeight="1">
      <c r="B120" s="27"/>
      <c r="C120" s="24" t="s">
        <v>117</v>
      </c>
      <c r="L120" s="27"/>
    </row>
    <row r="121" spans="2:12" s="1" customFormat="1" ht="16.5" customHeight="1">
      <c r="B121" s="27"/>
      <c r="E121" s="192" t="str">
        <f>E9</f>
        <v>SO 201 - Most ev.č. BM-569</v>
      </c>
      <c r="F121" s="206"/>
      <c r="G121" s="206"/>
      <c r="H121" s="206"/>
      <c r="L121" s="27"/>
    </row>
    <row r="122" spans="2:12" s="1" customFormat="1" ht="6.95" customHeight="1">
      <c r="B122" s="27"/>
      <c r="L122" s="27"/>
    </row>
    <row r="123" spans="2:12" s="1" customFormat="1" ht="12" customHeight="1">
      <c r="B123" s="27"/>
      <c r="C123" s="24" t="s">
        <v>20</v>
      </c>
      <c r="F123" s="22" t="str">
        <f>F12</f>
        <v xml:space="preserve"> </v>
      </c>
      <c r="I123" s="24" t="s">
        <v>22</v>
      </c>
      <c r="J123" s="47" t="str">
        <f>IF(J12="","",J12)</f>
        <v>30. 5. 2018</v>
      </c>
      <c r="L123" s="27"/>
    </row>
    <row r="124" spans="2:12" s="1" customFormat="1" ht="6.95" customHeight="1">
      <c r="B124" s="27"/>
      <c r="L124" s="27"/>
    </row>
    <row r="125" spans="2:12" s="1" customFormat="1" ht="27.95" customHeight="1">
      <c r="B125" s="27"/>
      <c r="C125" s="24" t="s">
        <v>26</v>
      </c>
      <c r="F125" s="22" t="str">
        <f>E15</f>
        <v>Brněnské komunikace, a.s.</v>
      </c>
      <c r="I125" s="24" t="s">
        <v>32</v>
      </c>
      <c r="J125" s="25" t="str">
        <f>E21</f>
        <v>Projekční kancelář PRIS spol. s r. o.</v>
      </c>
      <c r="L125" s="27"/>
    </row>
    <row r="126" spans="2:12" s="1" customFormat="1" ht="15.2" customHeight="1">
      <c r="B126" s="27"/>
      <c r="C126" s="24" t="s">
        <v>31</v>
      </c>
      <c r="F126" s="22" t="str">
        <f>IF(E18="","",E18)</f>
        <v xml:space="preserve"> </v>
      </c>
      <c r="I126" s="24" t="s">
        <v>36</v>
      </c>
      <c r="J126" s="25" t="str">
        <f>E24</f>
        <v xml:space="preserve"> </v>
      </c>
      <c r="L126" s="27"/>
    </row>
    <row r="127" spans="2:12" s="1" customFormat="1" ht="10.35" customHeight="1">
      <c r="B127" s="27"/>
      <c r="L127" s="27"/>
    </row>
    <row r="128" spans="2:20" s="10" customFormat="1" ht="29.25" customHeight="1">
      <c r="B128" s="107"/>
      <c r="C128" s="108" t="s">
        <v>131</v>
      </c>
      <c r="D128" s="109" t="s">
        <v>64</v>
      </c>
      <c r="E128" s="109" t="s">
        <v>60</v>
      </c>
      <c r="F128" s="109" t="s">
        <v>61</v>
      </c>
      <c r="G128" s="109" t="s">
        <v>132</v>
      </c>
      <c r="H128" s="109" t="s">
        <v>133</v>
      </c>
      <c r="I128" s="109" t="s">
        <v>134</v>
      </c>
      <c r="J128" s="110" t="s">
        <v>121</v>
      </c>
      <c r="K128" s="111" t="s">
        <v>135</v>
      </c>
      <c r="L128" s="107"/>
      <c r="M128" s="54" t="s">
        <v>1</v>
      </c>
      <c r="N128" s="55" t="s">
        <v>43</v>
      </c>
      <c r="O128" s="55" t="s">
        <v>136</v>
      </c>
      <c r="P128" s="55" t="s">
        <v>137</v>
      </c>
      <c r="Q128" s="55" t="s">
        <v>138</v>
      </c>
      <c r="R128" s="55" t="s">
        <v>139</v>
      </c>
      <c r="S128" s="55" t="s">
        <v>140</v>
      </c>
      <c r="T128" s="56" t="s">
        <v>141</v>
      </c>
    </row>
    <row r="129" spans="2:63" s="1" customFormat="1" ht="22.9" customHeight="1">
      <c r="B129" s="27"/>
      <c r="C129" s="59" t="s">
        <v>142</v>
      </c>
      <c r="J129" s="112">
        <f>BK129</f>
        <v>0</v>
      </c>
      <c r="L129" s="27"/>
      <c r="M129" s="57"/>
      <c r="N129" s="48"/>
      <c r="O129" s="48"/>
      <c r="P129" s="113">
        <f>P130+P817</f>
        <v>11974.554833999999</v>
      </c>
      <c r="Q129" s="48"/>
      <c r="R129" s="113">
        <f>R130+R817</f>
        <v>792.52161512</v>
      </c>
      <c r="S129" s="48"/>
      <c r="T129" s="114">
        <f>T130+T817</f>
        <v>12.005999999999998</v>
      </c>
      <c r="AT129" s="15" t="s">
        <v>78</v>
      </c>
      <c r="AU129" s="15" t="s">
        <v>123</v>
      </c>
      <c r="BK129" s="115">
        <f>BK130+BK817</f>
        <v>0</v>
      </c>
    </row>
    <row r="130" spans="2:63" s="11" customFormat="1" ht="25.9" customHeight="1">
      <c r="B130" s="116"/>
      <c r="D130" s="117" t="s">
        <v>78</v>
      </c>
      <c r="E130" s="118" t="s">
        <v>230</v>
      </c>
      <c r="F130" s="118" t="s">
        <v>231</v>
      </c>
      <c r="J130" s="119">
        <f>BK130</f>
        <v>0</v>
      </c>
      <c r="L130" s="116"/>
      <c r="M130" s="120"/>
      <c r="P130" s="121">
        <f>P131+P248+P322+P392+P540+P606+P625+P814</f>
        <v>11974.554833999999</v>
      </c>
      <c r="R130" s="121">
        <f>R131+R248+R322+R392+R540+R606+R625+R814</f>
        <v>792.52161512</v>
      </c>
      <c r="T130" s="122">
        <f>T131+T248+T322+T392+T540+T606+T625+T814</f>
        <v>12.005999999999998</v>
      </c>
      <c r="AR130" s="117" t="s">
        <v>19</v>
      </c>
      <c r="AT130" s="123" t="s">
        <v>78</v>
      </c>
      <c r="AU130" s="123" t="s">
        <v>79</v>
      </c>
      <c r="AY130" s="117" t="s">
        <v>146</v>
      </c>
      <c r="BK130" s="124">
        <f>BK131+BK248+BK322+BK392+BK540+BK606+BK625+BK814</f>
        <v>0</v>
      </c>
    </row>
    <row r="131" spans="2:63" s="11" customFormat="1" ht="22.9" customHeight="1">
      <c r="B131" s="116"/>
      <c r="D131" s="117" t="s">
        <v>78</v>
      </c>
      <c r="E131" s="125" t="s">
        <v>19</v>
      </c>
      <c r="F131" s="125" t="s">
        <v>232</v>
      </c>
      <c r="J131" s="126">
        <f>BK131</f>
        <v>0</v>
      </c>
      <c r="L131" s="116"/>
      <c r="M131" s="120"/>
      <c r="P131" s="121">
        <f>SUM(P132:P247)</f>
        <v>750.3915720000001</v>
      </c>
      <c r="R131" s="121">
        <f>SUM(R132:R247)</f>
        <v>58.74257</v>
      </c>
      <c r="T131" s="122">
        <f>SUM(T132:T247)</f>
        <v>7.68</v>
      </c>
      <c r="AR131" s="117" t="s">
        <v>19</v>
      </c>
      <c r="AT131" s="123" t="s">
        <v>78</v>
      </c>
      <c r="AU131" s="123" t="s">
        <v>19</v>
      </c>
      <c r="AY131" s="117" t="s">
        <v>146</v>
      </c>
      <c r="BK131" s="124">
        <f>SUM(BK132:BK247)</f>
        <v>0</v>
      </c>
    </row>
    <row r="132" spans="2:65" s="1" customFormat="1" ht="24" customHeight="1">
      <c r="B132" s="127"/>
      <c r="C132" s="128" t="s">
        <v>19</v>
      </c>
      <c r="D132" s="128" t="s">
        <v>149</v>
      </c>
      <c r="E132" s="129" t="s">
        <v>564</v>
      </c>
      <c r="F132" s="130" t="s">
        <v>565</v>
      </c>
      <c r="G132" s="131" t="s">
        <v>301</v>
      </c>
      <c r="H132" s="132">
        <v>4.8</v>
      </c>
      <c r="I132" s="133"/>
      <c r="J132" s="133">
        <f>ROUND(I132*H132,2)</f>
        <v>0</v>
      </c>
      <c r="K132" s="130" t="s">
        <v>188</v>
      </c>
      <c r="L132" s="27"/>
      <c r="M132" s="134" t="s">
        <v>1</v>
      </c>
      <c r="N132" s="135" t="s">
        <v>44</v>
      </c>
      <c r="O132" s="136">
        <v>0.38</v>
      </c>
      <c r="P132" s="136">
        <f>O132*H132</f>
        <v>1.8239999999999998</v>
      </c>
      <c r="Q132" s="136">
        <v>0</v>
      </c>
      <c r="R132" s="136">
        <f>Q132*H132</f>
        <v>0</v>
      </c>
      <c r="S132" s="136">
        <v>1.6</v>
      </c>
      <c r="T132" s="137">
        <f>S132*H132</f>
        <v>7.68</v>
      </c>
      <c r="AR132" s="138" t="s">
        <v>171</v>
      </c>
      <c r="AT132" s="138" t="s">
        <v>149</v>
      </c>
      <c r="AU132" s="138" t="s">
        <v>88</v>
      </c>
      <c r="AY132" s="15" t="s">
        <v>146</v>
      </c>
      <c r="BE132" s="139">
        <f>IF(N132="základní",J132,0)</f>
        <v>0</v>
      </c>
      <c r="BF132" s="139">
        <f>IF(N132="snížená",J132,0)</f>
        <v>0</v>
      </c>
      <c r="BG132" s="139">
        <f>IF(N132="zákl. přenesená",J132,0)</f>
        <v>0</v>
      </c>
      <c r="BH132" s="139">
        <f>IF(N132="sníž. přenesená",J132,0)</f>
        <v>0</v>
      </c>
      <c r="BI132" s="139">
        <f>IF(N132="nulová",J132,0)</f>
        <v>0</v>
      </c>
      <c r="BJ132" s="15" t="s">
        <v>19</v>
      </c>
      <c r="BK132" s="139">
        <f>ROUND(I132*H132,2)</f>
        <v>0</v>
      </c>
      <c r="BL132" s="15" t="s">
        <v>171</v>
      </c>
      <c r="BM132" s="138" t="s">
        <v>566</v>
      </c>
    </row>
    <row r="133" spans="2:47" s="1" customFormat="1" ht="29.25">
      <c r="B133" s="27"/>
      <c r="D133" s="140" t="s">
        <v>156</v>
      </c>
      <c r="F133" s="141" t="s">
        <v>567</v>
      </c>
      <c r="L133" s="27"/>
      <c r="M133" s="142"/>
      <c r="T133" s="51"/>
      <c r="AT133" s="15" t="s">
        <v>156</v>
      </c>
      <c r="AU133" s="15" t="s">
        <v>88</v>
      </c>
    </row>
    <row r="134" spans="2:47" s="1" customFormat="1" ht="39">
      <c r="B134" s="27"/>
      <c r="D134" s="140" t="s">
        <v>158</v>
      </c>
      <c r="F134" s="143" t="s">
        <v>568</v>
      </c>
      <c r="L134" s="27"/>
      <c r="M134" s="142"/>
      <c r="T134" s="51"/>
      <c r="AT134" s="15" t="s">
        <v>158</v>
      </c>
      <c r="AU134" s="15" t="s">
        <v>88</v>
      </c>
    </row>
    <row r="135" spans="2:51" s="12" customFormat="1" ht="12">
      <c r="B135" s="147"/>
      <c r="D135" s="140" t="s">
        <v>259</v>
      </c>
      <c r="E135" s="148" t="s">
        <v>1</v>
      </c>
      <c r="F135" s="149" t="s">
        <v>569</v>
      </c>
      <c r="H135" s="150">
        <v>4.8</v>
      </c>
      <c r="L135" s="147"/>
      <c r="M135" s="151"/>
      <c r="T135" s="152"/>
      <c r="AT135" s="148" t="s">
        <v>259</v>
      </c>
      <c r="AU135" s="148" t="s">
        <v>88</v>
      </c>
      <c r="AV135" s="12" t="s">
        <v>88</v>
      </c>
      <c r="AW135" s="12" t="s">
        <v>35</v>
      </c>
      <c r="AX135" s="12" t="s">
        <v>19</v>
      </c>
      <c r="AY135" s="148" t="s">
        <v>146</v>
      </c>
    </row>
    <row r="136" spans="2:65" s="1" customFormat="1" ht="24" customHeight="1">
      <c r="B136" s="127"/>
      <c r="C136" s="128" t="s">
        <v>88</v>
      </c>
      <c r="D136" s="128" t="s">
        <v>149</v>
      </c>
      <c r="E136" s="129" t="s">
        <v>570</v>
      </c>
      <c r="F136" s="130" t="s">
        <v>571</v>
      </c>
      <c r="G136" s="131" t="s">
        <v>572</v>
      </c>
      <c r="H136" s="132">
        <v>120</v>
      </c>
      <c r="I136" s="133"/>
      <c r="J136" s="133">
        <f>ROUND(I136*H136,2)</f>
        <v>0</v>
      </c>
      <c r="K136" s="130" t="s">
        <v>188</v>
      </c>
      <c r="L136" s="27"/>
      <c r="M136" s="134" t="s">
        <v>1</v>
      </c>
      <c r="N136" s="135" t="s">
        <v>44</v>
      </c>
      <c r="O136" s="136">
        <v>0.2</v>
      </c>
      <c r="P136" s="136">
        <f>O136*H136</f>
        <v>24</v>
      </c>
      <c r="Q136" s="136">
        <v>0</v>
      </c>
      <c r="R136" s="136">
        <f>Q136*H136</f>
        <v>0</v>
      </c>
      <c r="S136" s="136">
        <v>0</v>
      </c>
      <c r="T136" s="137">
        <f>S136*H136</f>
        <v>0</v>
      </c>
      <c r="AR136" s="138" t="s">
        <v>171</v>
      </c>
      <c r="AT136" s="138" t="s">
        <v>149</v>
      </c>
      <c r="AU136" s="138" t="s">
        <v>88</v>
      </c>
      <c r="AY136" s="15" t="s">
        <v>146</v>
      </c>
      <c r="BE136" s="139">
        <f>IF(N136="základní",J136,0)</f>
        <v>0</v>
      </c>
      <c r="BF136" s="139">
        <f>IF(N136="snížená",J136,0)</f>
        <v>0</v>
      </c>
      <c r="BG136" s="139">
        <f>IF(N136="zákl. přenesená",J136,0)</f>
        <v>0</v>
      </c>
      <c r="BH136" s="139">
        <f>IF(N136="sníž. přenesená",J136,0)</f>
        <v>0</v>
      </c>
      <c r="BI136" s="139">
        <f>IF(N136="nulová",J136,0)</f>
        <v>0</v>
      </c>
      <c r="BJ136" s="15" t="s">
        <v>19</v>
      </c>
      <c r="BK136" s="139">
        <f>ROUND(I136*H136,2)</f>
        <v>0</v>
      </c>
      <c r="BL136" s="15" t="s">
        <v>171</v>
      </c>
      <c r="BM136" s="138" t="s">
        <v>573</v>
      </c>
    </row>
    <row r="137" spans="2:47" s="1" customFormat="1" ht="19.5">
      <c r="B137" s="27"/>
      <c r="D137" s="140" t="s">
        <v>156</v>
      </c>
      <c r="F137" s="141" t="s">
        <v>574</v>
      </c>
      <c r="L137" s="27"/>
      <c r="M137" s="142"/>
      <c r="T137" s="51"/>
      <c r="AT137" s="15" t="s">
        <v>156</v>
      </c>
      <c r="AU137" s="15" t="s">
        <v>88</v>
      </c>
    </row>
    <row r="138" spans="2:47" s="1" customFormat="1" ht="29.25">
      <c r="B138" s="27"/>
      <c r="D138" s="140" t="s">
        <v>158</v>
      </c>
      <c r="F138" s="143" t="s">
        <v>575</v>
      </c>
      <c r="L138" s="27"/>
      <c r="M138" s="142"/>
      <c r="T138" s="51"/>
      <c r="AT138" s="15" t="s">
        <v>158</v>
      </c>
      <c r="AU138" s="15" t="s">
        <v>88</v>
      </c>
    </row>
    <row r="139" spans="2:65" s="1" customFormat="1" ht="16.5" customHeight="1">
      <c r="B139" s="127"/>
      <c r="C139" s="128" t="s">
        <v>165</v>
      </c>
      <c r="D139" s="128" t="s">
        <v>149</v>
      </c>
      <c r="E139" s="129" t="s">
        <v>576</v>
      </c>
      <c r="F139" s="130" t="s">
        <v>577</v>
      </c>
      <c r="G139" s="131" t="s">
        <v>301</v>
      </c>
      <c r="H139" s="132">
        <v>57.3</v>
      </c>
      <c r="I139" s="133"/>
      <c r="J139" s="133">
        <f>ROUND(I139*H139,2)</f>
        <v>0</v>
      </c>
      <c r="K139" s="130" t="s">
        <v>188</v>
      </c>
      <c r="L139" s="27"/>
      <c r="M139" s="134" t="s">
        <v>1</v>
      </c>
      <c r="N139" s="135" t="s">
        <v>44</v>
      </c>
      <c r="O139" s="136">
        <v>0.021</v>
      </c>
      <c r="P139" s="136">
        <f>O139*H139</f>
        <v>1.2033</v>
      </c>
      <c r="Q139" s="136">
        <v>0</v>
      </c>
      <c r="R139" s="136">
        <f>Q139*H139</f>
        <v>0</v>
      </c>
      <c r="S139" s="136">
        <v>0</v>
      </c>
      <c r="T139" s="137">
        <f>S139*H139</f>
        <v>0</v>
      </c>
      <c r="AR139" s="138" t="s">
        <v>171</v>
      </c>
      <c r="AT139" s="138" t="s">
        <v>149</v>
      </c>
      <c r="AU139" s="138" t="s">
        <v>88</v>
      </c>
      <c r="AY139" s="15" t="s">
        <v>146</v>
      </c>
      <c r="BE139" s="139">
        <f>IF(N139="základní",J139,0)</f>
        <v>0</v>
      </c>
      <c r="BF139" s="139">
        <f>IF(N139="snížená",J139,0)</f>
        <v>0</v>
      </c>
      <c r="BG139" s="139">
        <f>IF(N139="zákl. přenesená",J139,0)</f>
        <v>0</v>
      </c>
      <c r="BH139" s="139">
        <f>IF(N139="sníž. přenesená",J139,0)</f>
        <v>0</v>
      </c>
      <c r="BI139" s="139">
        <f>IF(N139="nulová",J139,0)</f>
        <v>0</v>
      </c>
      <c r="BJ139" s="15" t="s">
        <v>19</v>
      </c>
      <c r="BK139" s="139">
        <f>ROUND(I139*H139,2)</f>
        <v>0</v>
      </c>
      <c r="BL139" s="15" t="s">
        <v>171</v>
      </c>
      <c r="BM139" s="138" t="s">
        <v>578</v>
      </c>
    </row>
    <row r="140" spans="2:47" s="1" customFormat="1" ht="29.25">
      <c r="B140" s="27"/>
      <c r="D140" s="140" t="s">
        <v>156</v>
      </c>
      <c r="F140" s="141" t="s">
        <v>579</v>
      </c>
      <c r="L140" s="27"/>
      <c r="M140" s="142"/>
      <c r="T140" s="51"/>
      <c r="AT140" s="15" t="s">
        <v>156</v>
      </c>
      <c r="AU140" s="15" t="s">
        <v>88</v>
      </c>
    </row>
    <row r="141" spans="2:47" s="1" customFormat="1" ht="29.25">
      <c r="B141" s="27"/>
      <c r="D141" s="140" t="s">
        <v>158</v>
      </c>
      <c r="F141" s="143" t="s">
        <v>580</v>
      </c>
      <c r="L141" s="27"/>
      <c r="M141" s="142"/>
      <c r="T141" s="51"/>
      <c r="AT141" s="15" t="s">
        <v>158</v>
      </c>
      <c r="AU141" s="15" t="s">
        <v>88</v>
      </c>
    </row>
    <row r="142" spans="2:51" s="12" customFormat="1" ht="12">
      <c r="B142" s="147"/>
      <c r="D142" s="140" t="s">
        <v>259</v>
      </c>
      <c r="E142" s="148" t="s">
        <v>1</v>
      </c>
      <c r="F142" s="149" t="s">
        <v>581</v>
      </c>
      <c r="H142" s="150">
        <v>22.5</v>
      </c>
      <c r="L142" s="147"/>
      <c r="M142" s="151"/>
      <c r="T142" s="152"/>
      <c r="AT142" s="148" t="s">
        <v>259</v>
      </c>
      <c r="AU142" s="148" t="s">
        <v>88</v>
      </c>
      <c r="AV142" s="12" t="s">
        <v>88</v>
      </c>
      <c r="AW142" s="12" t="s">
        <v>35</v>
      </c>
      <c r="AX142" s="12" t="s">
        <v>79</v>
      </c>
      <c r="AY142" s="148" t="s">
        <v>146</v>
      </c>
    </row>
    <row r="143" spans="2:51" s="12" customFormat="1" ht="12">
      <c r="B143" s="147"/>
      <c r="D143" s="140" t="s">
        <v>259</v>
      </c>
      <c r="E143" s="148" t="s">
        <v>1</v>
      </c>
      <c r="F143" s="149" t="s">
        <v>582</v>
      </c>
      <c r="H143" s="150">
        <v>14.4</v>
      </c>
      <c r="L143" s="147"/>
      <c r="M143" s="151"/>
      <c r="T143" s="152"/>
      <c r="AT143" s="148" t="s">
        <v>259</v>
      </c>
      <c r="AU143" s="148" t="s">
        <v>88</v>
      </c>
      <c r="AV143" s="12" t="s">
        <v>88</v>
      </c>
      <c r="AW143" s="12" t="s">
        <v>35</v>
      </c>
      <c r="AX143" s="12" t="s">
        <v>79</v>
      </c>
      <c r="AY143" s="148" t="s">
        <v>146</v>
      </c>
    </row>
    <row r="144" spans="2:51" s="12" customFormat="1" ht="12">
      <c r="B144" s="147"/>
      <c r="D144" s="140" t="s">
        <v>259</v>
      </c>
      <c r="E144" s="148" t="s">
        <v>1</v>
      </c>
      <c r="F144" s="149" t="s">
        <v>583</v>
      </c>
      <c r="H144" s="150">
        <v>10.8</v>
      </c>
      <c r="L144" s="147"/>
      <c r="M144" s="151"/>
      <c r="T144" s="152"/>
      <c r="AT144" s="148" t="s">
        <v>259</v>
      </c>
      <c r="AU144" s="148" t="s">
        <v>88</v>
      </c>
      <c r="AV144" s="12" t="s">
        <v>88</v>
      </c>
      <c r="AW144" s="12" t="s">
        <v>35</v>
      </c>
      <c r="AX144" s="12" t="s">
        <v>79</v>
      </c>
      <c r="AY144" s="148" t="s">
        <v>146</v>
      </c>
    </row>
    <row r="145" spans="2:51" s="12" customFormat="1" ht="12">
      <c r="B145" s="147"/>
      <c r="D145" s="140" t="s">
        <v>259</v>
      </c>
      <c r="E145" s="148" t="s">
        <v>1</v>
      </c>
      <c r="F145" s="149" t="s">
        <v>584</v>
      </c>
      <c r="H145" s="150">
        <v>9.6</v>
      </c>
      <c r="L145" s="147"/>
      <c r="M145" s="151"/>
      <c r="T145" s="152"/>
      <c r="AT145" s="148" t="s">
        <v>259</v>
      </c>
      <c r="AU145" s="148" t="s">
        <v>88</v>
      </c>
      <c r="AV145" s="12" t="s">
        <v>88</v>
      </c>
      <c r="AW145" s="12" t="s">
        <v>35</v>
      </c>
      <c r="AX145" s="12" t="s">
        <v>79</v>
      </c>
      <c r="AY145" s="148" t="s">
        <v>146</v>
      </c>
    </row>
    <row r="146" spans="2:51" s="13" customFormat="1" ht="12">
      <c r="B146" s="153"/>
      <c r="D146" s="140" t="s">
        <v>259</v>
      </c>
      <c r="E146" s="154" t="s">
        <v>1</v>
      </c>
      <c r="F146" s="155" t="s">
        <v>263</v>
      </c>
      <c r="H146" s="156">
        <v>57.3</v>
      </c>
      <c r="L146" s="153"/>
      <c r="M146" s="157"/>
      <c r="T146" s="158"/>
      <c r="AT146" s="154" t="s">
        <v>259</v>
      </c>
      <c r="AU146" s="154" t="s">
        <v>88</v>
      </c>
      <c r="AV146" s="13" t="s">
        <v>171</v>
      </c>
      <c r="AW146" s="13" t="s">
        <v>35</v>
      </c>
      <c r="AX146" s="13" t="s">
        <v>19</v>
      </c>
      <c r="AY146" s="154" t="s">
        <v>146</v>
      </c>
    </row>
    <row r="147" spans="2:65" s="1" customFormat="1" ht="24" customHeight="1">
      <c r="B147" s="127"/>
      <c r="C147" s="128" t="s">
        <v>171</v>
      </c>
      <c r="D147" s="128" t="s">
        <v>149</v>
      </c>
      <c r="E147" s="129" t="s">
        <v>585</v>
      </c>
      <c r="F147" s="130" t="s">
        <v>586</v>
      </c>
      <c r="G147" s="131" t="s">
        <v>301</v>
      </c>
      <c r="H147" s="132">
        <v>112.048</v>
      </c>
      <c r="I147" s="133"/>
      <c r="J147" s="133">
        <f>ROUND(I147*H147,2)</f>
        <v>0</v>
      </c>
      <c r="K147" s="130" t="s">
        <v>188</v>
      </c>
      <c r="L147" s="27"/>
      <c r="M147" s="134" t="s">
        <v>1</v>
      </c>
      <c r="N147" s="135" t="s">
        <v>44</v>
      </c>
      <c r="O147" s="136">
        <v>0.203</v>
      </c>
      <c r="P147" s="136">
        <f>O147*H147</f>
        <v>22.745744000000002</v>
      </c>
      <c r="Q147" s="136">
        <v>0</v>
      </c>
      <c r="R147" s="136">
        <f>Q147*H147</f>
        <v>0</v>
      </c>
      <c r="S147" s="136">
        <v>0</v>
      </c>
      <c r="T147" s="137">
        <f>S147*H147</f>
        <v>0</v>
      </c>
      <c r="AR147" s="138" t="s">
        <v>171</v>
      </c>
      <c r="AT147" s="138" t="s">
        <v>149</v>
      </c>
      <c r="AU147" s="138" t="s">
        <v>88</v>
      </c>
      <c r="AY147" s="15" t="s">
        <v>146</v>
      </c>
      <c r="BE147" s="139">
        <f>IF(N147="základní",J147,0)</f>
        <v>0</v>
      </c>
      <c r="BF147" s="139">
        <f>IF(N147="snížená",J147,0)</f>
        <v>0</v>
      </c>
      <c r="BG147" s="139">
        <f>IF(N147="zákl. přenesená",J147,0)</f>
        <v>0</v>
      </c>
      <c r="BH147" s="139">
        <f>IF(N147="sníž. přenesená",J147,0)</f>
        <v>0</v>
      </c>
      <c r="BI147" s="139">
        <f>IF(N147="nulová",J147,0)</f>
        <v>0</v>
      </c>
      <c r="BJ147" s="15" t="s">
        <v>19</v>
      </c>
      <c r="BK147" s="139">
        <f>ROUND(I147*H147,2)</f>
        <v>0</v>
      </c>
      <c r="BL147" s="15" t="s">
        <v>171</v>
      </c>
      <c r="BM147" s="138" t="s">
        <v>587</v>
      </c>
    </row>
    <row r="148" spans="2:47" s="1" customFormat="1" ht="29.25">
      <c r="B148" s="27"/>
      <c r="D148" s="140" t="s">
        <v>156</v>
      </c>
      <c r="F148" s="141" t="s">
        <v>588</v>
      </c>
      <c r="L148" s="27"/>
      <c r="M148" s="142"/>
      <c r="T148" s="51"/>
      <c r="AT148" s="15" t="s">
        <v>156</v>
      </c>
      <c r="AU148" s="15" t="s">
        <v>88</v>
      </c>
    </row>
    <row r="149" spans="2:47" s="1" customFormat="1" ht="19.5">
      <c r="B149" s="27"/>
      <c r="D149" s="140" t="s">
        <v>158</v>
      </c>
      <c r="F149" s="143" t="s">
        <v>589</v>
      </c>
      <c r="L149" s="27"/>
      <c r="M149" s="142"/>
      <c r="T149" s="51"/>
      <c r="AT149" s="15" t="s">
        <v>158</v>
      </c>
      <c r="AU149" s="15" t="s">
        <v>88</v>
      </c>
    </row>
    <row r="150" spans="2:51" s="12" customFormat="1" ht="12">
      <c r="B150" s="147"/>
      <c r="D150" s="140" t="s">
        <v>259</v>
      </c>
      <c r="E150" s="148" t="s">
        <v>1</v>
      </c>
      <c r="F150" s="149" t="s">
        <v>590</v>
      </c>
      <c r="H150" s="150">
        <v>54.798</v>
      </c>
      <c r="L150" s="147"/>
      <c r="M150" s="151"/>
      <c r="T150" s="152"/>
      <c r="AT150" s="148" t="s">
        <v>259</v>
      </c>
      <c r="AU150" s="148" t="s">
        <v>88</v>
      </c>
      <c r="AV150" s="12" t="s">
        <v>88</v>
      </c>
      <c r="AW150" s="12" t="s">
        <v>35</v>
      </c>
      <c r="AX150" s="12" t="s">
        <v>79</v>
      </c>
      <c r="AY150" s="148" t="s">
        <v>146</v>
      </c>
    </row>
    <row r="151" spans="2:51" s="12" customFormat="1" ht="12">
      <c r="B151" s="147"/>
      <c r="D151" s="140" t="s">
        <v>259</v>
      </c>
      <c r="E151" s="148" t="s">
        <v>1</v>
      </c>
      <c r="F151" s="149" t="s">
        <v>591</v>
      </c>
      <c r="H151" s="150">
        <v>57.25</v>
      </c>
      <c r="L151" s="147"/>
      <c r="M151" s="151"/>
      <c r="T151" s="152"/>
      <c r="AT151" s="148" t="s">
        <v>259</v>
      </c>
      <c r="AU151" s="148" t="s">
        <v>88</v>
      </c>
      <c r="AV151" s="12" t="s">
        <v>88</v>
      </c>
      <c r="AW151" s="12" t="s">
        <v>35</v>
      </c>
      <c r="AX151" s="12" t="s">
        <v>79</v>
      </c>
      <c r="AY151" s="148" t="s">
        <v>146</v>
      </c>
    </row>
    <row r="152" spans="2:51" s="13" customFormat="1" ht="12">
      <c r="B152" s="153"/>
      <c r="D152" s="140" t="s">
        <v>259</v>
      </c>
      <c r="E152" s="154" t="s">
        <v>1</v>
      </c>
      <c r="F152" s="155" t="s">
        <v>263</v>
      </c>
      <c r="H152" s="156">
        <v>112.048</v>
      </c>
      <c r="L152" s="153"/>
      <c r="M152" s="157"/>
      <c r="T152" s="158"/>
      <c r="AT152" s="154" t="s">
        <v>259</v>
      </c>
      <c r="AU152" s="154" t="s">
        <v>88</v>
      </c>
      <c r="AV152" s="13" t="s">
        <v>171</v>
      </c>
      <c r="AW152" s="13" t="s">
        <v>35</v>
      </c>
      <c r="AX152" s="13" t="s">
        <v>19</v>
      </c>
      <c r="AY152" s="154" t="s">
        <v>146</v>
      </c>
    </row>
    <row r="153" spans="2:65" s="1" customFormat="1" ht="24" customHeight="1">
      <c r="B153" s="127"/>
      <c r="C153" s="128" t="s">
        <v>145</v>
      </c>
      <c r="D153" s="128" t="s">
        <v>149</v>
      </c>
      <c r="E153" s="129" t="s">
        <v>592</v>
      </c>
      <c r="F153" s="130" t="s">
        <v>593</v>
      </c>
      <c r="G153" s="131" t="s">
        <v>301</v>
      </c>
      <c r="H153" s="132">
        <v>8.256</v>
      </c>
      <c r="I153" s="133"/>
      <c r="J153" s="133">
        <f>ROUND(I153*H153,2)</f>
        <v>0</v>
      </c>
      <c r="K153" s="130" t="s">
        <v>188</v>
      </c>
      <c r="L153" s="27"/>
      <c r="M153" s="134" t="s">
        <v>1</v>
      </c>
      <c r="N153" s="135" t="s">
        <v>44</v>
      </c>
      <c r="O153" s="136">
        <v>0.687</v>
      </c>
      <c r="P153" s="136">
        <f>O153*H153</f>
        <v>5.6718720000000005</v>
      </c>
      <c r="Q153" s="136">
        <v>0</v>
      </c>
      <c r="R153" s="136">
        <f>Q153*H153</f>
        <v>0</v>
      </c>
      <c r="S153" s="136">
        <v>0</v>
      </c>
      <c r="T153" s="137">
        <f>S153*H153</f>
        <v>0</v>
      </c>
      <c r="AR153" s="138" t="s">
        <v>171</v>
      </c>
      <c r="AT153" s="138" t="s">
        <v>149</v>
      </c>
      <c r="AU153" s="138" t="s">
        <v>88</v>
      </c>
      <c r="AY153" s="15" t="s">
        <v>146</v>
      </c>
      <c r="BE153" s="139">
        <f>IF(N153="základní",J153,0)</f>
        <v>0</v>
      </c>
      <c r="BF153" s="139">
        <f>IF(N153="snížená",J153,0)</f>
        <v>0</v>
      </c>
      <c r="BG153" s="139">
        <f>IF(N153="zákl. přenesená",J153,0)</f>
        <v>0</v>
      </c>
      <c r="BH153" s="139">
        <f>IF(N153="sníž. přenesená",J153,0)</f>
        <v>0</v>
      </c>
      <c r="BI153" s="139">
        <f>IF(N153="nulová",J153,0)</f>
        <v>0</v>
      </c>
      <c r="BJ153" s="15" t="s">
        <v>19</v>
      </c>
      <c r="BK153" s="139">
        <f>ROUND(I153*H153,2)</f>
        <v>0</v>
      </c>
      <c r="BL153" s="15" t="s">
        <v>171</v>
      </c>
      <c r="BM153" s="138" t="s">
        <v>594</v>
      </c>
    </row>
    <row r="154" spans="2:47" s="1" customFormat="1" ht="39">
      <c r="B154" s="27"/>
      <c r="D154" s="140" t="s">
        <v>156</v>
      </c>
      <c r="F154" s="141" t="s">
        <v>595</v>
      </c>
      <c r="L154" s="27"/>
      <c r="M154" s="142"/>
      <c r="T154" s="51"/>
      <c r="AT154" s="15" t="s">
        <v>156</v>
      </c>
      <c r="AU154" s="15" t="s">
        <v>88</v>
      </c>
    </row>
    <row r="155" spans="2:47" s="1" customFormat="1" ht="29.25">
      <c r="B155" s="27"/>
      <c r="D155" s="140" t="s">
        <v>158</v>
      </c>
      <c r="F155" s="143" t="s">
        <v>596</v>
      </c>
      <c r="L155" s="27"/>
      <c r="M155" s="142"/>
      <c r="T155" s="51"/>
      <c r="AT155" s="15" t="s">
        <v>158</v>
      </c>
      <c r="AU155" s="15" t="s">
        <v>88</v>
      </c>
    </row>
    <row r="156" spans="2:51" s="12" customFormat="1" ht="12">
      <c r="B156" s="147"/>
      <c r="D156" s="140" t="s">
        <v>259</v>
      </c>
      <c r="E156" s="148" t="s">
        <v>1</v>
      </c>
      <c r="F156" s="149" t="s">
        <v>597</v>
      </c>
      <c r="H156" s="150">
        <v>4.128</v>
      </c>
      <c r="L156" s="147"/>
      <c r="M156" s="151"/>
      <c r="T156" s="152"/>
      <c r="AT156" s="148" t="s">
        <v>259</v>
      </c>
      <c r="AU156" s="148" t="s">
        <v>88</v>
      </c>
      <c r="AV156" s="12" t="s">
        <v>88</v>
      </c>
      <c r="AW156" s="12" t="s">
        <v>35</v>
      </c>
      <c r="AX156" s="12" t="s">
        <v>79</v>
      </c>
      <c r="AY156" s="148" t="s">
        <v>146</v>
      </c>
    </row>
    <row r="157" spans="2:51" s="12" customFormat="1" ht="12">
      <c r="B157" s="147"/>
      <c r="D157" s="140" t="s">
        <v>259</v>
      </c>
      <c r="E157" s="148" t="s">
        <v>1</v>
      </c>
      <c r="F157" s="149" t="s">
        <v>598</v>
      </c>
      <c r="H157" s="150">
        <v>4.128</v>
      </c>
      <c r="L157" s="147"/>
      <c r="M157" s="151"/>
      <c r="T157" s="152"/>
      <c r="AT157" s="148" t="s">
        <v>259</v>
      </c>
      <c r="AU157" s="148" t="s">
        <v>88</v>
      </c>
      <c r="AV157" s="12" t="s">
        <v>88</v>
      </c>
      <c r="AW157" s="12" t="s">
        <v>35</v>
      </c>
      <c r="AX157" s="12" t="s">
        <v>79</v>
      </c>
      <c r="AY157" s="148" t="s">
        <v>146</v>
      </c>
    </row>
    <row r="158" spans="2:51" s="13" customFormat="1" ht="12">
      <c r="B158" s="153"/>
      <c r="D158" s="140" t="s">
        <v>259</v>
      </c>
      <c r="E158" s="154" t="s">
        <v>1</v>
      </c>
      <c r="F158" s="155" t="s">
        <v>263</v>
      </c>
      <c r="H158" s="156">
        <v>8.256</v>
      </c>
      <c r="L158" s="153"/>
      <c r="M158" s="157"/>
      <c r="T158" s="158"/>
      <c r="AT158" s="154" t="s">
        <v>259</v>
      </c>
      <c r="AU158" s="154" t="s">
        <v>88</v>
      </c>
      <c r="AV158" s="13" t="s">
        <v>171</v>
      </c>
      <c r="AW158" s="13" t="s">
        <v>35</v>
      </c>
      <c r="AX158" s="13" t="s">
        <v>19</v>
      </c>
      <c r="AY158" s="154" t="s">
        <v>146</v>
      </c>
    </row>
    <row r="159" spans="2:65" s="1" customFormat="1" ht="24" customHeight="1">
      <c r="B159" s="127"/>
      <c r="C159" s="128" t="s">
        <v>185</v>
      </c>
      <c r="D159" s="128" t="s">
        <v>149</v>
      </c>
      <c r="E159" s="129" t="s">
        <v>599</v>
      </c>
      <c r="F159" s="130" t="s">
        <v>600</v>
      </c>
      <c r="G159" s="131" t="s">
        <v>301</v>
      </c>
      <c r="H159" s="132">
        <v>236</v>
      </c>
      <c r="I159" s="133"/>
      <c r="J159" s="133">
        <f>ROUND(I159*H159,2)</f>
        <v>0</v>
      </c>
      <c r="K159" s="130" t="s">
        <v>188</v>
      </c>
      <c r="L159" s="27"/>
      <c r="M159" s="134" t="s">
        <v>1</v>
      </c>
      <c r="N159" s="135" t="s">
        <v>44</v>
      </c>
      <c r="O159" s="136">
        <v>0.403</v>
      </c>
      <c r="P159" s="136">
        <f>O159*H159</f>
        <v>95.108</v>
      </c>
      <c r="Q159" s="136">
        <v>0</v>
      </c>
      <c r="R159" s="136">
        <f>Q159*H159</f>
        <v>0</v>
      </c>
      <c r="S159" s="136">
        <v>0</v>
      </c>
      <c r="T159" s="137">
        <f>S159*H159</f>
        <v>0</v>
      </c>
      <c r="AR159" s="138" t="s">
        <v>171</v>
      </c>
      <c r="AT159" s="138" t="s">
        <v>149</v>
      </c>
      <c r="AU159" s="138" t="s">
        <v>88</v>
      </c>
      <c r="AY159" s="15" t="s">
        <v>146</v>
      </c>
      <c r="BE159" s="139">
        <f>IF(N159="základní",J159,0)</f>
        <v>0</v>
      </c>
      <c r="BF159" s="139">
        <f>IF(N159="snížená",J159,0)</f>
        <v>0</v>
      </c>
      <c r="BG159" s="139">
        <f>IF(N159="zákl. přenesená",J159,0)</f>
        <v>0</v>
      </c>
      <c r="BH159" s="139">
        <f>IF(N159="sníž. přenesená",J159,0)</f>
        <v>0</v>
      </c>
      <c r="BI159" s="139">
        <f>IF(N159="nulová",J159,0)</f>
        <v>0</v>
      </c>
      <c r="BJ159" s="15" t="s">
        <v>19</v>
      </c>
      <c r="BK159" s="139">
        <f>ROUND(I159*H159,2)</f>
        <v>0</v>
      </c>
      <c r="BL159" s="15" t="s">
        <v>171</v>
      </c>
      <c r="BM159" s="138" t="s">
        <v>601</v>
      </c>
    </row>
    <row r="160" spans="2:47" s="1" customFormat="1" ht="39">
      <c r="B160" s="27"/>
      <c r="D160" s="140" t="s">
        <v>156</v>
      </c>
      <c r="F160" s="141" t="s">
        <v>602</v>
      </c>
      <c r="L160" s="27"/>
      <c r="M160" s="142"/>
      <c r="T160" s="51"/>
      <c r="AT160" s="15" t="s">
        <v>156</v>
      </c>
      <c r="AU160" s="15" t="s">
        <v>88</v>
      </c>
    </row>
    <row r="161" spans="2:47" s="1" customFormat="1" ht="29.25">
      <c r="B161" s="27"/>
      <c r="D161" s="140" t="s">
        <v>158</v>
      </c>
      <c r="F161" s="143" t="s">
        <v>603</v>
      </c>
      <c r="L161" s="27"/>
      <c r="M161" s="142"/>
      <c r="T161" s="51"/>
      <c r="AT161" s="15" t="s">
        <v>158</v>
      </c>
      <c r="AU161" s="15" t="s">
        <v>88</v>
      </c>
    </row>
    <row r="162" spans="2:51" s="12" customFormat="1" ht="12">
      <c r="B162" s="147"/>
      <c r="D162" s="140" t="s">
        <v>259</v>
      </c>
      <c r="E162" s="148" t="s">
        <v>1</v>
      </c>
      <c r="F162" s="149" t="s">
        <v>604</v>
      </c>
      <c r="H162" s="150">
        <v>236</v>
      </c>
      <c r="L162" s="147"/>
      <c r="M162" s="151"/>
      <c r="T162" s="152"/>
      <c r="AT162" s="148" t="s">
        <v>259</v>
      </c>
      <c r="AU162" s="148" t="s">
        <v>88</v>
      </c>
      <c r="AV162" s="12" t="s">
        <v>88</v>
      </c>
      <c r="AW162" s="12" t="s">
        <v>35</v>
      </c>
      <c r="AX162" s="12" t="s">
        <v>19</v>
      </c>
      <c r="AY162" s="148" t="s">
        <v>146</v>
      </c>
    </row>
    <row r="163" spans="2:65" s="1" customFormat="1" ht="24" customHeight="1">
      <c r="B163" s="127"/>
      <c r="C163" s="128" t="s">
        <v>193</v>
      </c>
      <c r="D163" s="128" t="s">
        <v>149</v>
      </c>
      <c r="E163" s="129" t="s">
        <v>605</v>
      </c>
      <c r="F163" s="130" t="s">
        <v>606</v>
      </c>
      <c r="G163" s="131" t="s">
        <v>301</v>
      </c>
      <c r="H163" s="132">
        <v>54.798</v>
      </c>
      <c r="I163" s="133"/>
      <c r="J163" s="133">
        <f>ROUND(I163*H163,2)</f>
        <v>0</v>
      </c>
      <c r="K163" s="130" t="s">
        <v>188</v>
      </c>
      <c r="L163" s="27"/>
      <c r="M163" s="134" t="s">
        <v>1</v>
      </c>
      <c r="N163" s="135" t="s">
        <v>44</v>
      </c>
      <c r="O163" s="136">
        <v>0.433</v>
      </c>
      <c r="P163" s="136">
        <f>O163*H163</f>
        <v>23.727534000000002</v>
      </c>
      <c r="Q163" s="136">
        <v>0</v>
      </c>
      <c r="R163" s="136">
        <f>Q163*H163</f>
        <v>0</v>
      </c>
      <c r="S163" s="136">
        <v>0</v>
      </c>
      <c r="T163" s="137">
        <f>S163*H163</f>
        <v>0</v>
      </c>
      <c r="AR163" s="138" t="s">
        <v>171</v>
      </c>
      <c r="AT163" s="138" t="s">
        <v>149</v>
      </c>
      <c r="AU163" s="138" t="s">
        <v>88</v>
      </c>
      <c r="AY163" s="15" t="s">
        <v>146</v>
      </c>
      <c r="BE163" s="139">
        <f>IF(N163="základní",J163,0)</f>
        <v>0</v>
      </c>
      <c r="BF163" s="139">
        <f>IF(N163="snížená",J163,0)</f>
        <v>0</v>
      </c>
      <c r="BG163" s="139">
        <f>IF(N163="zákl. přenesená",J163,0)</f>
        <v>0</v>
      </c>
      <c r="BH163" s="139">
        <f>IF(N163="sníž. přenesená",J163,0)</f>
        <v>0</v>
      </c>
      <c r="BI163" s="139">
        <f>IF(N163="nulová",J163,0)</f>
        <v>0</v>
      </c>
      <c r="BJ163" s="15" t="s">
        <v>19</v>
      </c>
      <c r="BK163" s="139">
        <f>ROUND(I163*H163,2)</f>
        <v>0</v>
      </c>
      <c r="BL163" s="15" t="s">
        <v>171</v>
      </c>
      <c r="BM163" s="138" t="s">
        <v>607</v>
      </c>
    </row>
    <row r="164" spans="2:47" s="1" customFormat="1" ht="19.5">
      <c r="B164" s="27"/>
      <c r="D164" s="140" t="s">
        <v>156</v>
      </c>
      <c r="F164" s="141" t="s">
        <v>608</v>
      </c>
      <c r="L164" s="27"/>
      <c r="M164" s="142"/>
      <c r="T164" s="51"/>
      <c r="AT164" s="15" t="s">
        <v>156</v>
      </c>
      <c r="AU164" s="15" t="s">
        <v>88</v>
      </c>
    </row>
    <row r="165" spans="2:47" s="1" customFormat="1" ht="29.25">
      <c r="B165" s="27"/>
      <c r="D165" s="140" t="s">
        <v>158</v>
      </c>
      <c r="F165" s="143" t="s">
        <v>609</v>
      </c>
      <c r="L165" s="27"/>
      <c r="M165" s="142"/>
      <c r="T165" s="51"/>
      <c r="AT165" s="15" t="s">
        <v>158</v>
      </c>
      <c r="AU165" s="15" t="s">
        <v>88</v>
      </c>
    </row>
    <row r="166" spans="2:51" s="12" customFormat="1" ht="12">
      <c r="B166" s="147"/>
      <c r="D166" s="140" t="s">
        <v>259</v>
      </c>
      <c r="E166" s="148" t="s">
        <v>1</v>
      </c>
      <c r="F166" s="149" t="s">
        <v>610</v>
      </c>
      <c r="H166" s="150">
        <v>54.798</v>
      </c>
      <c r="L166" s="147"/>
      <c r="M166" s="151"/>
      <c r="T166" s="152"/>
      <c r="AT166" s="148" t="s">
        <v>259</v>
      </c>
      <c r="AU166" s="148" t="s">
        <v>88</v>
      </c>
      <c r="AV166" s="12" t="s">
        <v>88</v>
      </c>
      <c r="AW166" s="12" t="s">
        <v>35</v>
      </c>
      <c r="AX166" s="12" t="s">
        <v>19</v>
      </c>
      <c r="AY166" s="148" t="s">
        <v>146</v>
      </c>
    </row>
    <row r="167" spans="2:65" s="1" customFormat="1" ht="24" customHeight="1">
      <c r="B167" s="127"/>
      <c r="C167" s="128" t="s">
        <v>199</v>
      </c>
      <c r="D167" s="128" t="s">
        <v>149</v>
      </c>
      <c r="E167" s="129" t="s">
        <v>611</v>
      </c>
      <c r="F167" s="130" t="s">
        <v>612</v>
      </c>
      <c r="G167" s="131" t="s">
        <v>301</v>
      </c>
      <c r="H167" s="132">
        <v>514.522</v>
      </c>
      <c r="I167" s="133"/>
      <c r="J167" s="133">
        <f>ROUND(I167*H167,2)</f>
        <v>0</v>
      </c>
      <c r="K167" s="130" t="s">
        <v>188</v>
      </c>
      <c r="L167" s="27"/>
      <c r="M167" s="134" t="s">
        <v>1</v>
      </c>
      <c r="N167" s="135" t="s">
        <v>44</v>
      </c>
      <c r="O167" s="136">
        <v>0.221</v>
      </c>
      <c r="P167" s="136">
        <f>O167*H167</f>
        <v>113.70936200000001</v>
      </c>
      <c r="Q167" s="136">
        <v>0</v>
      </c>
      <c r="R167" s="136">
        <f>Q167*H167</f>
        <v>0</v>
      </c>
      <c r="S167" s="136">
        <v>0</v>
      </c>
      <c r="T167" s="137">
        <f>S167*H167</f>
        <v>0</v>
      </c>
      <c r="AR167" s="138" t="s">
        <v>171</v>
      </c>
      <c r="AT167" s="138" t="s">
        <v>149</v>
      </c>
      <c r="AU167" s="138" t="s">
        <v>88</v>
      </c>
      <c r="AY167" s="15" t="s">
        <v>146</v>
      </c>
      <c r="BE167" s="139">
        <f>IF(N167="základní",J167,0)</f>
        <v>0</v>
      </c>
      <c r="BF167" s="139">
        <f>IF(N167="snížená",J167,0)</f>
        <v>0</v>
      </c>
      <c r="BG167" s="139">
        <f>IF(N167="zákl. přenesená",J167,0)</f>
        <v>0</v>
      </c>
      <c r="BH167" s="139">
        <f>IF(N167="sníž. přenesená",J167,0)</f>
        <v>0</v>
      </c>
      <c r="BI167" s="139">
        <f>IF(N167="nulová",J167,0)</f>
        <v>0</v>
      </c>
      <c r="BJ167" s="15" t="s">
        <v>19</v>
      </c>
      <c r="BK167" s="139">
        <f>ROUND(I167*H167,2)</f>
        <v>0</v>
      </c>
      <c r="BL167" s="15" t="s">
        <v>171</v>
      </c>
      <c r="BM167" s="138" t="s">
        <v>613</v>
      </c>
    </row>
    <row r="168" spans="2:47" s="1" customFormat="1" ht="29.25">
      <c r="B168" s="27"/>
      <c r="D168" s="140" t="s">
        <v>156</v>
      </c>
      <c r="F168" s="141" t="s">
        <v>614</v>
      </c>
      <c r="L168" s="27"/>
      <c r="M168" s="142"/>
      <c r="T168" s="51"/>
      <c r="AT168" s="15" t="s">
        <v>156</v>
      </c>
      <c r="AU168" s="15" t="s">
        <v>88</v>
      </c>
    </row>
    <row r="169" spans="2:47" s="1" customFormat="1" ht="39">
      <c r="B169" s="27"/>
      <c r="D169" s="140" t="s">
        <v>158</v>
      </c>
      <c r="F169" s="143" t="s">
        <v>615</v>
      </c>
      <c r="L169" s="27"/>
      <c r="M169" s="142"/>
      <c r="T169" s="51"/>
      <c r="AT169" s="15" t="s">
        <v>158</v>
      </c>
      <c r="AU169" s="15" t="s">
        <v>88</v>
      </c>
    </row>
    <row r="170" spans="2:51" s="12" customFormat="1" ht="12">
      <c r="B170" s="147"/>
      <c r="D170" s="140" t="s">
        <v>259</v>
      </c>
      <c r="E170" s="148" t="s">
        <v>1</v>
      </c>
      <c r="F170" s="149" t="s">
        <v>616</v>
      </c>
      <c r="H170" s="150">
        <v>364.8</v>
      </c>
      <c r="L170" s="147"/>
      <c r="M170" s="151"/>
      <c r="T170" s="152"/>
      <c r="AT170" s="148" t="s">
        <v>259</v>
      </c>
      <c r="AU170" s="148" t="s">
        <v>88</v>
      </c>
      <c r="AV170" s="12" t="s">
        <v>88</v>
      </c>
      <c r="AW170" s="12" t="s">
        <v>35</v>
      </c>
      <c r="AX170" s="12" t="s">
        <v>79</v>
      </c>
      <c r="AY170" s="148" t="s">
        <v>146</v>
      </c>
    </row>
    <row r="171" spans="2:51" s="12" customFormat="1" ht="12">
      <c r="B171" s="147"/>
      <c r="D171" s="140" t="s">
        <v>259</v>
      </c>
      <c r="E171" s="148" t="s">
        <v>1</v>
      </c>
      <c r="F171" s="149" t="s">
        <v>617</v>
      </c>
      <c r="H171" s="150">
        <v>-3.96</v>
      </c>
      <c r="L171" s="147"/>
      <c r="M171" s="151"/>
      <c r="T171" s="152"/>
      <c r="AT171" s="148" t="s">
        <v>259</v>
      </c>
      <c r="AU171" s="148" t="s">
        <v>88</v>
      </c>
      <c r="AV171" s="12" t="s">
        <v>88</v>
      </c>
      <c r="AW171" s="12" t="s">
        <v>35</v>
      </c>
      <c r="AX171" s="12" t="s">
        <v>79</v>
      </c>
      <c r="AY171" s="148" t="s">
        <v>146</v>
      </c>
    </row>
    <row r="172" spans="2:51" s="12" customFormat="1" ht="12">
      <c r="B172" s="147"/>
      <c r="D172" s="140" t="s">
        <v>259</v>
      </c>
      <c r="E172" s="148" t="s">
        <v>1</v>
      </c>
      <c r="F172" s="149" t="s">
        <v>618</v>
      </c>
      <c r="H172" s="150">
        <v>-7.066</v>
      </c>
      <c r="L172" s="147"/>
      <c r="M172" s="151"/>
      <c r="T172" s="152"/>
      <c r="AT172" s="148" t="s">
        <v>259</v>
      </c>
      <c r="AU172" s="148" t="s">
        <v>88</v>
      </c>
      <c r="AV172" s="12" t="s">
        <v>88</v>
      </c>
      <c r="AW172" s="12" t="s">
        <v>35</v>
      </c>
      <c r="AX172" s="12" t="s">
        <v>79</v>
      </c>
      <c r="AY172" s="148" t="s">
        <v>146</v>
      </c>
    </row>
    <row r="173" spans="2:51" s="12" customFormat="1" ht="12">
      <c r="B173" s="147"/>
      <c r="D173" s="140" t="s">
        <v>259</v>
      </c>
      <c r="E173" s="148" t="s">
        <v>1</v>
      </c>
      <c r="F173" s="149" t="s">
        <v>619</v>
      </c>
      <c r="H173" s="150">
        <v>-7.066</v>
      </c>
      <c r="L173" s="147"/>
      <c r="M173" s="151"/>
      <c r="T173" s="152"/>
      <c r="AT173" s="148" t="s">
        <v>259</v>
      </c>
      <c r="AU173" s="148" t="s">
        <v>88</v>
      </c>
      <c r="AV173" s="12" t="s">
        <v>88</v>
      </c>
      <c r="AW173" s="12" t="s">
        <v>35</v>
      </c>
      <c r="AX173" s="12" t="s">
        <v>79</v>
      </c>
      <c r="AY173" s="148" t="s">
        <v>146</v>
      </c>
    </row>
    <row r="174" spans="2:51" s="12" customFormat="1" ht="12">
      <c r="B174" s="147"/>
      <c r="D174" s="140" t="s">
        <v>259</v>
      </c>
      <c r="E174" s="148" t="s">
        <v>1</v>
      </c>
      <c r="F174" s="149" t="s">
        <v>620</v>
      </c>
      <c r="H174" s="150">
        <v>241.2</v>
      </c>
      <c r="L174" s="147"/>
      <c r="M174" s="151"/>
      <c r="T174" s="152"/>
      <c r="AT174" s="148" t="s">
        <v>259</v>
      </c>
      <c r="AU174" s="148" t="s">
        <v>88</v>
      </c>
      <c r="AV174" s="12" t="s">
        <v>88</v>
      </c>
      <c r="AW174" s="12" t="s">
        <v>35</v>
      </c>
      <c r="AX174" s="12" t="s">
        <v>79</v>
      </c>
      <c r="AY174" s="148" t="s">
        <v>146</v>
      </c>
    </row>
    <row r="175" spans="2:51" s="12" customFormat="1" ht="12">
      <c r="B175" s="147"/>
      <c r="D175" s="140" t="s">
        <v>259</v>
      </c>
      <c r="E175" s="148" t="s">
        <v>1</v>
      </c>
      <c r="F175" s="149" t="s">
        <v>621</v>
      </c>
      <c r="H175" s="150">
        <v>-5.94</v>
      </c>
      <c r="L175" s="147"/>
      <c r="M175" s="151"/>
      <c r="T175" s="152"/>
      <c r="AT175" s="148" t="s">
        <v>259</v>
      </c>
      <c r="AU175" s="148" t="s">
        <v>88</v>
      </c>
      <c r="AV175" s="12" t="s">
        <v>88</v>
      </c>
      <c r="AW175" s="12" t="s">
        <v>35</v>
      </c>
      <c r="AX175" s="12" t="s">
        <v>79</v>
      </c>
      <c r="AY175" s="148" t="s">
        <v>146</v>
      </c>
    </row>
    <row r="176" spans="2:51" s="12" customFormat="1" ht="12">
      <c r="B176" s="147"/>
      <c r="D176" s="140" t="s">
        <v>259</v>
      </c>
      <c r="E176" s="148" t="s">
        <v>1</v>
      </c>
      <c r="F176" s="149" t="s">
        <v>622</v>
      </c>
      <c r="H176" s="150">
        <v>-6.324</v>
      </c>
      <c r="L176" s="147"/>
      <c r="M176" s="151"/>
      <c r="T176" s="152"/>
      <c r="AT176" s="148" t="s">
        <v>259</v>
      </c>
      <c r="AU176" s="148" t="s">
        <v>88</v>
      </c>
      <c r="AV176" s="12" t="s">
        <v>88</v>
      </c>
      <c r="AW176" s="12" t="s">
        <v>35</v>
      </c>
      <c r="AX176" s="12" t="s">
        <v>79</v>
      </c>
      <c r="AY176" s="148" t="s">
        <v>146</v>
      </c>
    </row>
    <row r="177" spans="2:51" s="12" customFormat="1" ht="12">
      <c r="B177" s="147"/>
      <c r="D177" s="140" t="s">
        <v>259</v>
      </c>
      <c r="E177" s="148" t="s">
        <v>1</v>
      </c>
      <c r="F177" s="149" t="s">
        <v>623</v>
      </c>
      <c r="H177" s="150">
        <v>-6.324</v>
      </c>
      <c r="L177" s="147"/>
      <c r="M177" s="151"/>
      <c r="T177" s="152"/>
      <c r="AT177" s="148" t="s">
        <v>259</v>
      </c>
      <c r="AU177" s="148" t="s">
        <v>88</v>
      </c>
      <c r="AV177" s="12" t="s">
        <v>88</v>
      </c>
      <c r="AW177" s="12" t="s">
        <v>35</v>
      </c>
      <c r="AX177" s="12" t="s">
        <v>79</v>
      </c>
      <c r="AY177" s="148" t="s">
        <v>146</v>
      </c>
    </row>
    <row r="178" spans="2:51" s="12" customFormat="1" ht="12">
      <c r="B178" s="147"/>
      <c r="D178" s="140" t="s">
        <v>259</v>
      </c>
      <c r="E178" s="148" t="s">
        <v>1</v>
      </c>
      <c r="F178" s="149" t="s">
        <v>624</v>
      </c>
      <c r="H178" s="150">
        <v>-54.798</v>
      </c>
      <c r="L178" s="147"/>
      <c r="M178" s="151"/>
      <c r="T178" s="152"/>
      <c r="AT178" s="148" t="s">
        <v>259</v>
      </c>
      <c r="AU178" s="148" t="s">
        <v>88</v>
      </c>
      <c r="AV178" s="12" t="s">
        <v>88</v>
      </c>
      <c r="AW178" s="12" t="s">
        <v>35</v>
      </c>
      <c r="AX178" s="12" t="s">
        <v>79</v>
      </c>
      <c r="AY178" s="148" t="s">
        <v>146</v>
      </c>
    </row>
    <row r="179" spans="2:51" s="13" customFormat="1" ht="12">
      <c r="B179" s="153"/>
      <c r="D179" s="140" t="s">
        <v>259</v>
      </c>
      <c r="E179" s="154" t="s">
        <v>1</v>
      </c>
      <c r="F179" s="155" t="s">
        <v>263</v>
      </c>
      <c r="H179" s="156">
        <v>514.522</v>
      </c>
      <c r="L179" s="153"/>
      <c r="M179" s="157"/>
      <c r="T179" s="158"/>
      <c r="AT179" s="154" t="s">
        <v>259</v>
      </c>
      <c r="AU179" s="154" t="s">
        <v>88</v>
      </c>
      <c r="AV179" s="13" t="s">
        <v>171</v>
      </c>
      <c r="AW179" s="13" t="s">
        <v>35</v>
      </c>
      <c r="AX179" s="13" t="s">
        <v>19</v>
      </c>
      <c r="AY179" s="154" t="s">
        <v>146</v>
      </c>
    </row>
    <row r="180" spans="2:65" s="1" customFormat="1" ht="24" customHeight="1">
      <c r="B180" s="127"/>
      <c r="C180" s="128" t="s">
        <v>206</v>
      </c>
      <c r="D180" s="128" t="s">
        <v>149</v>
      </c>
      <c r="E180" s="129" t="s">
        <v>625</v>
      </c>
      <c r="F180" s="130" t="s">
        <v>626</v>
      </c>
      <c r="G180" s="131" t="s">
        <v>245</v>
      </c>
      <c r="H180" s="132">
        <v>19.5</v>
      </c>
      <c r="I180" s="133"/>
      <c r="J180" s="133">
        <f>ROUND(I180*H180,2)</f>
        <v>0</v>
      </c>
      <c r="K180" s="130" t="s">
        <v>188</v>
      </c>
      <c r="L180" s="27"/>
      <c r="M180" s="134" t="s">
        <v>1</v>
      </c>
      <c r="N180" s="135" t="s">
        <v>44</v>
      </c>
      <c r="O180" s="136">
        <v>1.299</v>
      </c>
      <c r="P180" s="136">
        <f>O180*H180</f>
        <v>25.330499999999997</v>
      </c>
      <c r="Q180" s="136">
        <v>0</v>
      </c>
      <c r="R180" s="136">
        <f>Q180*H180</f>
        <v>0</v>
      </c>
      <c r="S180" s="136">
        <v>0</v>
      </c>
      <c r="T180" s="137">
        <f>S180*H180</f>
        <v>0</v>
      </c>
      <c r="AR180" s="138" t="s">
        <v>171</v>
      </c>
      <c r="AT180" s="138" t="s">
        <v>149</v>
      </c>
      <c r="AU180" s="138" t="s">
        <v>88</v>
      </c>
      <c r="AY180" s="15" t="s">
        <v>146</v>
      </c>
      <c r="BE180" s="139">
        <f>IF(N180="základní",J180,0)</f>
        <v>0</v>
      </c>
      <c r="BF180" s="139">
        <f>IF(N180="snížená",J180,0)</f>
        <v>0</v>
      </c>
      <c r="BG180" s="139">
        <f>IF(N180="zákl. přenesená",J180,0)</f>
        <v>0</v>
      </c>
      <c r="BH180" s="139">
        <f>IF(N180="sníž. přenesená",J180,0)</f>
        <v>0</v>
      </c>
      <c r="BI180" s="139">
        <f>IF(N180="nulová",J180,0)</f>
        <v>0</v>
      </c>
      <c r="BJ180" s="15" t="s">
        <v>19</v>
      </c>
      <c r="BK180" s="139">
        <f>ROUND(I180*H180,2)</f>
        <v>0</v>
      </c>
      <c r="BL180" s="15" t="s">
        <v>171</v>
      </c>
      <c r="BM180" s="138" t="s">
        <v>627</v>
      </c>
    </row>
    <row r="181" spans="2:47" s="1" customFormat="1" ht="19.5">
      <c r="B181" s="27"/>
      <c r="D181" s="140" t="s">
        <v>156</v>
      </c>
      <c r="F181" s="141" t="s">
        <v>628</v>
      </c>
      <c r="L181" s="27"/>
      <c r="M181" s="142"/>
      <c r="T181" s="51"/>
      <c r="AT181" s="15" t="s">
        <v>156</v>
      </c>
      <c r="AU181" s="15" t="s">
        <v>88</v>
      </c>
    </row>
    <row r="182" spans="2:47" s="1" customFormat="1" ht="29.25">
      <c r="B182" s="27"/>
      <c r="D182" s="140" t="s">
        <v>158</v>
      </c>
      <c r="F182" s="143" t="s">
        <v>629</v>
      </c>
      <c r="L182" s="27"/>
      <c r="M182" s="142"/>
      <c r="T182" s="51"/>
      <c r="AT182" s="15" t="s">
        <v>158</v>
      </c>
      <c r="AU182" s="15" t="s">
        <v>88</v>
      </c>
    </row>
    <row r="183" spans="2:51" s="12" customFormat="1" ht="12">
      <c r="B183" s="147"/>
      <c r="D183" s="140" t="s">
        <v>259</v>
      </c>
      <c r="E183" s="148" t="s">
        <v>1</v>
      </c>
      <c r="F183" s="149" t="s">
        <v>630</v>
      </c>
      <c r="H183" s="150">
        <v>19.5</v>
      </c>
      <c r="L183" s="147"/>
      <c r="M183" s="151"/>
      <c r="T183" s="152"/>
      <c r="AT183" s="148" t="s">
        <v>259</v>
      </c>
      <c r="AU183" s="148" t="s">
        <v>88</v>
      </c>
      <c r="AV183" s="12" t="s">
        <v>88</v>
      </c>
      <c r="AW183" s="12" t="s">
        <v>35</v>
      </c>
      <c r="AX183" s="12" t="s">
        <v>19</v>
      </c>
      <c r="AY183" s="148" t="s">
        <v>146</v>
      </c>
    </row>
    <row r="184" spans="2:65" s="1" customFormat="1" ht="24" customHeight="1">
      <c r="B184" s="127"/>
      <c r="C184" s="128" t="s">
        <v>24</v>
      </c>
      <c r="D184" s="128" t="s">
        <v>149</v>
      </c>
      <c r="E184" s="129" t="s">
        <v>631</v>
      </c>
      <c r="F184" s="130" t="s">
        <v>632</v>
      </c>
      <c r="G184" s="131" t="s">
        <v>245</v>
      </c>
      <c r="H184" s="132">
        <v>19.5</v>
      </c>
      <c r="I184" s="133"/>
      <c r="J184" s="133">
        <f>ROUND(I184*H184,2)</f>
        <v>0</v>
      </c>
      <c r="K184" s="130" t="s">
        <v>188</v>
      </c>
      <c r="L184" s="27"/>
      <c r="M184" s="134" t="s">
        <v>1</v>
      </c>
      <c r="N184" s="135" t="s">
        <v>44</v>
      </c>
      <c r="O184" s="136">
        <v>0.936</v>
      </c>
      <c r="P184" s="136">
        <f>O184*H184</f>
        <v>18.252000000000002</v>
      </c>
      <c r="Q184" s="136">
        <v>0</v>
      </c>
      <c r="R184" s="136">
        <f>Q184*H184</f>
        <v>0</v>
      </c>
      <c r="S184" s="136">
        <v>0</v>
      </c>
      <c r="T184" s="137">
        <f>S184*H184</f>
        <v>0</v>
      </c>
      <c r="AR184" s="138" t="s">
        <v>171</v>
      </c>
      <c r="AT184" s="138" t="s">
        <v>149</v>
      </c>
      <c r="AU184" s="138" t="s">
        <v>88</v>
      </c>
      <c r="AY184" s="15" t="s">
        <v>146</v>
      </c>
      <c r="BE184" s="139">
        <f>IF(N184="základní",J184,0)</f>
        <v>0</v>
      </c>
      <c r="BF184" s="139">
        <f>IF(N184="snížená",J184,0)</f>
        <v>0</v>
      </c>
      <c r="BG184" s="139">
        <f>IF(N184="zákl. přenesená",J184,0)</f>
        <v>0</v>
      </c>
      <c r="BH184" s="139">
        <f>IF(N184="sníž. přenesená",J184,0)</f>
        <v>0</v>
      </c>
      <c r="BI184" s="139">
        <f>IF(N184="nulová",J184,0)</f>
        <v>0</v>
      </c>
      <c r="BJ184" s="15" t="s">
        <v>19</v>
      </c>
      <c r="BK184" s="139">
        <f>ROUND(I184*H184,2)</f>
        <v>0</v>
      </c>
      <c r="BL184" s="15" t="s">
        <v>171</v>
      </c>
      <c r="BM184" s="138" t="s">
        <v>633</v>
      </c>
    </row>
    <row r="185" spans="2:47" s="1" customFormat="1" ht="29.25">
      <c r="B185" s="27"/>
      <c r="D185" s="140" t="s">
        <v>156</v>
      </c>
      <c r="F185" s="141" t="s">
        <v>634</v>
      </c>
      <c r="L185" s="27"/>
      <c r="M185" s="142"/>
      <c r="T185" s="51"/>
      <c r="AT185" s="15" t="s">
        <v>156</v>
      </c>
      <c r="AU185" s="15" t="s">
        <v>88</v>
      </c>
    </row>
    <row r="186" spans="2:47" s="1" customFormat="1" ht="19.5">
      <c r="B186" s="27"/>
      <c r="D186" s="140" t="s">
        <v>158</v>
      </c>
      <c r="F186" s="143" t="s">
        <v>635</v>
      </c>
      <c r="L186" s="27"/>
      <c r="M186" s="142"/>
      <c r="T186" s="51"/>
      <c r="AT186" s="15" t="s">
        <v>158</v>
      </c>
      <c r="AU186" s="15" t="s">
        <v>88</v>
      </c>
    </row>
    <row r="187" spans="2:51" s="12" customFormat="1" ht="12">
      <c r="B187" s="147"/>
      <c r="D187" s="140" t="s">
        <v>259</v>
      </c>
      <c r="E187" s="148" t="s">
        <v>1</v>
      </c>
      <c r="F187" s="149" t="s">
        <v>630</v>
      </c>
      <c r="H187" s="150">
        <v>19.5</v>
      </c>
      <c r="L187" s="147"/>
      <c r="M187" s="151"/>
      <c r="T187" s="152"/>
      <c r="AT187" s="148" t="s">
        <v>259</v>
      </c>
      <c r="AU187" s="148" t="s">
        <v>88</v>
      </c>
      <c r="AV187" s="12" t="s">
        <v>88</v>
      </c>
      <c r="AW187" s="12" t="s">
        <v>35</v>
      </c>
      <c r="AX187" s="12" t="s">
        <v>19</v>
      </c>
      <c r="AY187" s="148" t="s">
        <v>146</v>
      </c>
    </row>
    <row r="188" spans="2:65" s="1" customFormat="1" ht="16.5" customHeight="1">
      <c r="B188" s="127"/>
      <c r="C188" s="128" t="s">
        <v>298</v>
      </c>
      <c r="D188" s="128" t="s">
        <v>149</v>
      </c>
      <c r="E188" s="129" t="s">
        <v>636</v>
      </c>
      <c r="F188" s="130" t="s">
        <v>637</v>
      </c>
      <c r="G188" s="131" t="s">
        <v>301</v>
      </c>
      <c r="H188" s="132">
        <v>58.5</v>
      </c>
      <c r="I188" s="133"/>
      <c r="J188" s="133">
        <f>ROUND(I188*H188,2)</f>
        <v>0</v>
      </c>
      <c r="K188" s="130" t="s">
        <v>188</v>
      </c>
      <c r="L188" s="27"/>
      <c r="M188" s="134" t="s">
        <v>1</v>
      </c>
      <c r="N188" s="135" t="s">
        <v>44</v>
      </c>
      <c r="O188" s="136">
        <v>2.211</v>
      </c>
      <c r="P188" s="136">
        <f>O188*H188</f>
        <v>129.34349999999998</v>
      </c>
      <c r="Q188" s="136">
        <v>0</v>
      </c>
      <c r="R188" s="136">
        <f>Q188*H188</f>
        <v>0</v>
      </c>
      <c r="S188" s="136">
        <v>0</v>
      </c>
      <c r="T188" s="137">
        <f>S188*H188</f>
        <v>0</v>
      </c>
      <c r="AR188" s="138" t="s">
        <v>171</v>
      </c>
      <c r="AT188" s="138" t="s">
        <v>149</v>
      </c>
      <c r="AU188" s="138" t="s">
        <v>88</v>
      </c>
      <c r="AY188" s="15" t="s">
        <v>146</v>
      </c>
      <c r="BE188" s="139">
        <f>IF(N188="základní",J188,0)</f>
        <v>0</v>
      </c>
      <c r="BF188" s="139">
        <f>IF(N188="snížená",J188,0)</f>
        <v>0</v>
      </c>
      <c r="BG188" s="139">
        <f>IF(N188="zákl. přenesená",J188,0)</f>
        <v>0</v>
      </c>
      <c r="BH188" s="139">
        <f>IF(N188="sníž. přenesená",J188,0)</f>
        <v>0</v>
      </c>
      <c r="BI188" s="139">
        <f>IF(N188="nulová",J188,0)</f>
        <v>0</v>
      </c>
      <c r="BJ188" s="15" t="s">
        <v>19</v>
      </c>
      <c r="BK188" s="139">
        <f>ROUND(I188*H188,2)</f>
        <v>0</v>
      </c>
      <c r="BL188" s="15" t="s">
        <v>171</v>
      </c>
      <c r="BM188" s="138" t="s">
        <v>638</v>
      </c>
    </row>
    <row r="189" spans="2:47" s="1" customFormat="1" ht="29.25">
      <c r="B189" s="27"/>
      <c r="D189" s="140" t="s">
        <v>156</v>
      </c>
      <c r="F189" s="141" t="s">
        <v>639</v>
      </c>
      <c r="L189" s="27"/>
      <c r="M189" s="142"/>
      <c r="T189" s="51"/>
      <c r="AT189" s="15" t="s">
        <v>156</v>
      </c>
      <c r="AU189" s="15" t="s">
        <v>88</v>
      </c>
    </row>
    <row r="190" spans="2:47" s="1" customFormat="1" ht="19.5">
      <c r="B190" s="27"/>
      <c r="D190" s="140" t="s">
        <v>158</v>
      </c>
      <c r="F190" s="143" t="s">
        <v>640</v>
      </c>
      <c r="L190" s="27"/>
      <c r="M190" s="142"/>
      <c r="T190" s="51"/>
      <c r="AT190" s="15" t="s">
        <v>158</v>
      </c>
      <c r="AU190" s="15" t="s">
        <v>88</v>
      </c>
    </row>
    <row r="191" spans="2:51" s="12" customFormat="1" ht="12">
      <c r="B191" s="147"/>
      <c r="D191" s="140" t="s">
        <v>259</v>
      </c>
      <c r="E191" s="148" t="s">
        <v>1</v>
      </c>
      <c r="F191" s="149" t="s">
        <v>641</v>
      </c>
      <c r="H191" s="150">
        <v>29.25</v>
      </c>
      <c r="L191" s="147"/>
      <c r="M191" s="151"/>
      <c r="T191" s="152"/>
      <c r="AT191" s="148" t="s">
        <v>259</v>
      </c>
      <c r="AU191" s="148" t="s">
        <v>88</v>
      </c>
      <c r="AV191" s="12" t="s">
        <v>88</v>
      </c>
      <c r="AW191" s="12" t="s">
        <v>35</v>
      </c>
      <c r="AX191" s="12" t="s">
        <v>79</v>
      </c>
      <c r="AY191" s="148" t="s">
        <v>146</v>
      </c>
    </row>
    <row r="192" spans="2:51" s="12" customFormat="1" ht="12">
      <c r="B192" s="147"/>
      <c r="D192" s="140" t="s">
        <v>259</v>
      </c>
      <c r="E192" s="148" t="s">
        <v>1</v>
      </c>
      <c r="F192" s="149" t="s">
        <v>642</v>
      </c>
      <c r="H192" s="150">
        <v>29.25</v>
      </c>
      <c r="L192" s="147"/>
      <c r="M192" s="151"/>
      <c r="T192" s="152"/>
      <c r="AT192" s="148" t="s">
        <v>259</v>
      </c>
      <c r="AU192" s="148" t="s">
        <v>88</v>
      </c>
      <c r="AV192" s="12" t="s">
        <v>88</v>
      </c>
      <c r="AW192" s="12" t="s">
        <v>35</v>
      </c>
      <c r="AX192" s="12" t="s">
        <v>79</v>
      </c>
      <c r="AY192" s="148" t="s">
        <v>146</v>
      </c>
    </row>
    <row r="193" spans="2:51" s="13" customFormat="1" ht="12">
      <c r="B193" s="153"/>
      <c r="D193" s="140" t="s">
        <v>259</v>
      </c>
      <c r="E193" s="154" t="s">
        <v>1</v>
      </c>
      <c r="F193" s="155" t="s">
        <v>263</v>
      </c>
      <c r="H193" s="156">
        <v>58.5</v>
      </c>
      <c r="L193" s="153"/>
      <c r="M193" s="157"/>
      <c r="T193" s="158"/>
      <c r="AT193" s="154" t="s">
        <v>259</v>
      </c>
      <c r="AU193" s="154" t="s">
        <v>88</v>
      </c>
      <c r="AV193" s="13" t="s">
        <v>171</v>
      </c>
      <c r="AW193" s="13" t="s">
        <v>35</v>
      </c>
      <c r="AX193" s="13" t="s">
        <v>19</v>
      </c>
      <c r="AY193" s="154" t="s">
        <v>146</v>
      </c>
    </row>
    <row r="194" spans="2:65" s="1" customFormat="1" ht="16.5" customHeight="1">
      <c r="B194" s="127"/>
      <c r="C194" s="162" t="s">
        <v>313</v>
      </c>
      <c r="D194" s="162" t="s">
        <v>643</v>
      </c>
      <c r="E194" s="163" t="s">
        <v>644</v>
      </c>
      <c r="F194" s="164" t="s">
        <v>645</v>
      </c>
      <c r="G194" s="165" t="s">
        <v>361</v>
      </c>
      <c r="H194" s="166">
        <v>58.5</v>
      </c>
      <c r="I194" s="167"/>
      <c r="J194" s="167">
        <f>ROUND(I194*H194,2)</f>
        <v>0</v>
      </c>
      <c r="K194" s="164" t="s">
        <v>188</v>
      </c>
      <c r="L194" s="168"/>
      <c r="M194" s="169" t="s">
        <v>1</v>
      </c>
      <c r="N194" s="170" t="s">
        <v>44</v>
      </c>
      <c r="O194" s="136">
        <v>0</v>
      </c>
      <c r="P194" s="136">
        <f>O194*H194</f>
        <v>0</v>
      </c>
      <c r="Q194" s="136">
        <v>1</v>
      </c>
      <c r="R194" s="136">
        <f>Q194*H194</f>
        <v>58.5</v>
      </c>
      <c r="S194" s="136">
        <v>0</v>
      </c>
      <c r="T194" s="137">
        <f>S194*H194</f>
        <v>0</v>
      </c>
      <c r="AR194" s="138" t="s">
        <v>199</v>
      </c>
      <c r="AT194" s="138" t="s">
        <v>643</v>
      </c>
      <c r="AU194" s="138" t="s">
        <v>88</v>
      </c>
      <c r="AY194" s="15" t="s">
        <v>146</v>
      </c>
      <c r="BE194" s="139">
        <f>IF(N194="základní",J194,0)</f>
        <v>0</v>
      </c>
      <c r="BF194" s="139">
        <f>IF(N194="snížená",J194,0)</f>
        <v>0</v>
      </c>
      <c r="BG194" s="139">
        <f>IF(N194="zákl. přenesená",J194,0)</f>
        <v>0</v>
      </c>
      <c r="BH194" s="139">
        <f>IF(N194="sníž. přenesená",J194,0)</f>
        <v>0</v>
      </c>
      <c r="BI194" s="139">
        <f>IF(N194="nulová",J194,0)</f>
        <v>0</v>
      </c>
      <c r="BJ194" s="15" t="s">
        <v>19</v>
      </c>
      <c r="BK194" s="139">
        <f>ROUND(I194*H194,2)</f>
        <v>0</v>
      </c>
      <c r="BL194" s="15" t="s">
        <v>171</v>
      </c>
      <c r="BM194" s="138" t="s">
        <v>646</v>
      </c>
    </row>
    <row r="195" spans="2:47" s="1" customFormat="1" ht="19.5">
      <c r="B195" s="27"/>
      <c r="D195" s="140" t="s">
        <v>156</v>
      </c>
      <c r="F195" s="141" t="s">
        <v>647</v>
      </c>
      <c r="L195" s="27"/>
      <c r="M195" s="142"/>
      <c r="T195" s="51"/>
      <c r="AT195" s="15" t="s">
        <v>156</v>
      </c>
      <c r="AU195" s="15" t="s">
        <v>88</v>
      </c>
    </row>
    <row r="196" spans="2:47" s="1" customFormat="1" ht="19.5">
      <c r="B196" s="27"/>
      <c r="D196" s="140" t="s">
        <v>158</v>
      </c>
      <c r="F196" s="143" t="s">
        <v>640</v>
      </c>
      <c r="L196" s="27"/>
      <c r="M196" s="142"/>
      <c r="T196" s="51"/>
      <c r="AT196" s="15" t="s">
        <v>158</v>
      </c>
      <c r="AU196" s="15" t="s">
        <v>88</v>
      </c>
    </row>
    <row r="197" spans="2:65" s="1" customFormat="1" ht="24" customHeight="1">
      <c r="B197" s="127"/>
      <c r="C197" s="128" t="s">
        <v>323</v>
      </c>
      <c r="D197" s="128" t="s">
        <v>149</v>
      </c>
      <c r="E197" s="129" t="s">
        <v>648</v>
      </c>
      <c r="F197" s="130" t="s">
        <v>649</v>
      </c>
      <c r="G197" s="131" t="s">
        <v>301</v>
      </c>
      <c r="H197" s="132">
        <v>58.5</v>
      </c>
      <c r="I197" s="133"/>
      <c r="J197" s="133">
        <f>ROUND(I197*H197,2)</f>
        <v>0</v>
      </c>
      <c r="K197" s="130" t="s">
        <v>188</v>
      </c>
      <c r="L197" s="27"/>
      <c r="M197" s="134" t="s">
        <v>1</v>
      </c>
      <c r="N197" s="135" t="s">
        <v>44</v>
      </c>
      <c r="O197" s="136">
        <v>1.479</v>
      </c>
      <c r="P197" s="136">
        <f>O197*H197</f>
        <v>86.5215</v>
      </c>
      <c r="Q197" s="136">
        <v>0</v>
      </c>
      <c r="R197" s="136">
        <f>Q197*H197</f>
        <v>0</v>
      </c>
      <c r="S197" s="136">
        <v>0</v>
      </c>
      <c r="T197" s="137">
        <f>S197*H197</f>
        <v>0</v>
      </c>
      <c r="AR197" s="138" t="s">
        <v>171</v>
      </c>
      <c r="AT197" s="138" t="s">
        <v>149</v>
      </c>
      <c r="AU197" s="138" t="s">
        <v>88</v>
      </c>
      <c r="AY197" s="15" t="s">
        <v>146</v>
      </c>
      <c r="BE197" s="139">
        <f>IF(N197="základní",J197,0)</f>
        <v>0</v>
      </c>
      <c r="BF197" s="139">
        <f>IF(N197="snížená",J197,0)</f>
        <v>0</v>
      </c>
      <c r="BG197" s="139">
        <f>IF(N197="zákl. přenesená",J197,0)</f>
        <v>0</v>
      </c>
      <c r="BH197" s="139">
        <f>IF(N197="sníž. přenesená",J197,0)</f>
        <v>0</v>
      </c>
      <c r="BI197" s="139">
        <f>IF(N197="nulová",J197,0)</f>
        <v>0</v>
      </c>
      <c r="BJ197" s="15" t="s">
        <v>19</v>
      </c>
      <c r="BK197" s="139">
        <f>ROUND(I197*H197,2)</f>
        <v>0</v>
      </c>
      <c r="BL197" s="15" t="s">
        <v>171</v>
      </c>
      <c r="BM197" s="138" t="s">
        <v>650</v>
      </c>
    </row>
    <row r="198" spans="2:47" s="1" customFormat="1" ht="29.25">
      <c r="B198" s="27"/>
      <c r="D198" s="140" t="s">
        <v>156</v>
      </c>
      <c r="F198" s="141" t="s">
        <v>651</v>
      </c>
      <c r="L198" s="27"/>
      <c r="M198" s="142"/>
      <c r="T198" s="51"/>
      <c r="AT198" s="15" t="s">
        <v>156</v>
      </c>
      <c r="AU198" s="15" t="s">
        <v>88</v>
      </c>
    </row>
    <row r="199" spans="2:47" s="1" customFormat="1" ht="19.5">
      <c r="B199" s="27"/>
      <c r="D199" s="140" t="s">
        <v>158</v>
      </c>
      <c r="F199" s="143" t="s">
        <v>640</v>
      </c>
      <c r="L199" s="27"/>
      <c r="M199" s="142"/>
      <c r="T199" s="51"/>
      <c r="AT199" s="15" t="s">
        <v>158</v>
      </c>
      <c r="AU199" s="15" t="s">
        <v>88</v>
      </c>
    </row>
    <row r="200" spans="2:51" s="12" customFormat="1" ht="12">
      <c r="B200" s="147"/>
      <c r="D200" s="140" t="s">
        <v>259</v>
      </c>
      <c r="E200" s="148" t="s">
        <v>1</v>
      </c>
      <c r="F200" s="149" t="s">
        <v>641</v>
      </c>
      <c r="H200" s="150">
        <v>29.25</v>
      </c>
      <c r="L200" s="147"/>
      <c r="M200" s="151"/>
      <c r="T200" s="152"/>
      <c r="AT200" s="148" t="s">
        <v>259</v>
      </c>
      <c r="AU200" s="148" t="s">
        <v>88</v>
      </c>
      <c r="AV200" s="12" t="s">
        <v>88</v>
      </c>
      <c r="AW200" s="12" t="s">
        <v>35</v>
      </c>
      <c r="AX200" s="12" t="s">
        <v>79</v>
      </c>
      <c r="AY200" s="148" t="s">
        <v>146</v>
      </c>
    </row>
    <row r="201" spans="2:51" s="12" customFormat="1" ht="12">
      <c r="B201" s="147"/>
      <c r="D201" s="140" t="s">
        <v>259</v>
      </c>
      <c r="E201" s="148" t="s">
        <v>1</v>
      </c>
      <c r="F201" s="149" t="s">
        <v>642</v>
      </c>
      <c r="H201" s="150">
        <v>29.25</v>
      </c>
      <c r="L201" s="147"/>
      <c r="M201" s="151"/>
      <c r="T201" s="152"/>
      <c r="AT201" s="148" t="s">
        <v>259</v>
      </c>
      <c r="AU201" s="148" t="s">
        <v>88</v>
      </c>
      <c r="AV201" s="12" t="s">
        <v>88</v>
      </c>
      <c r="AW201" s="12" t="s">
        <v>35</v>
      </c>
      <c r="AX201" s="12" t="s">
        <v>79</v>
      </c>
      <c r="AY201" s="148" t="s">
        <v>146</v>
      </c>
    </row>
    <row r="202" spans="2:51" s="13" customFormat="1" ht="12">
      <c r="B202" s="153"/>
      <c r="D202" s="140" t="s">
        <v>259</v>
      </c>
      <c r="E202" s="154" t="s">
        <v>1</v>
      </c>
      <c r="F202" s="155" t="s">
        <v>263</v>
      </c>
      <c r="H202" s="156">
        <v>58.5</v>
      </c>
      <c r="L202" s="153"/>
      <c r="M202" s="157"/>
      <c r="T202" s="158"/>
      <c r="AT202" s="154" t="s">
        <v>259</v>
      </c>
      <c r="AU202" s="154" t="s">
        <v>88</v>
      </c>
      <c r="AV202" s="13" t="s">
        <v>171</v>
      </c>
      <c r="AW202" s="13" t="s">
        <v>35</v>
      </c>
      <c r="AX202" s="13" t="s">
        <v>19</v>
      </c>
      <c r="AY202" s="154" t="s">
        <v>146</v>
      </c>
    </row>
    <row r="203" spans="2:65" s="1" customFormat="1" ht="24" customHeight="1">
      <c r="B203" s="127"/>
      <c r="C203" s="128" t="s">
        <v>329</v>
      </c>
      <c r="D203" s="128" t="s">
        <v>149</v>
      </c>
      <c r="E203" s="129" t="s">
        <v>299</v>
      </c>
      <c r="F203" s="130" t="s">
        <v>300</v>
      </c>
      <c r="G203" s="131" t="s">
        <v>301</v>
      </c>
      <c r="H203" s="132">
        <v>833.924</v>
      </c>
      <c r="I203" s="133"/>
      <c r="J203" s="133">
        <f>ROUND(I203*H203,2)</f>
        <v>0</v>
      </c>
      <c r="K203" s="130" t="s">
        <v>188</v>
      </c>
      <c r="L203" s="27"/>
      <c r="M203" s="134" t="s">
        <v>1</v>
      </c>
      <c r="N203" s="135" t="s">
        <v>44</v>
      </c>
      <c r="O203" s="136">
        <v>0.067</v>
      </c>
      <c r="P203" s="136">
        <f>O203*H203</f>
        <v>55.872908</v>
      </c>
      <c r="Q203" s="136">
        <v>0</v>
      </c>
      <c r="R203" s="136">
        <f>Q203*H203</f>
        <v>0</v>
      </c>
      <c r="S203" s="136">
        <v>0</v>
      </c>
      <c r="T203" s="137">
        <f>S203*H203</f>
        <v>0</v>
      </c>
      <c r="AR203" s="138" t="s">
        <v>171</v>
      </c>
      <c r="AT203" s="138" t="s">
        <v>149</v>
      </c>
      <c r="AU203" s="138" t="s">
        <v>88</v>
      </c>
      <c r="AY203" s="15" t="s">
        <v>146</v>
      </c>
      <c r="BE203" s="139">
        <f>IF(N203="základní",J203,0)</f>
        <v>0</v>
      </c>
      <c r="BF203" s="139">
        <f>IF(N203="snížená",J203,0)</f>
        <v>0</v>
      </c>
      <c r="BG203" s="139">
        <f>IF(N203="zákl. přenesená",J203,0)</f>
        <v>0</v>
      </c>
      <c r="BH203" s="139">
        <f>IF(N203="sníž. přenesená",J203,0)</f>
        <v>0</v>
      </c>
      <c r="BI203" s="139">
        <f>IF(N203="nulová",J203,0)</f>
        <v>0</v>
      </c>
      <c r="BJ203" s="15" t="s">
        <v>19</v>
      </c>
      <c r="BK203" s="139">
        <f>ROUND(I203*H203,2)</f>
        <v>0</v>
      </c>
      <c r="BL203" s="15" t="s">
        <v>171</v>
      </c>
      <c r="BM203" s="138" t="s">
        <v>652</v>
      </c>
    </row>
    <row r="204" spans="2:47" s="1" customFormat="1" ht="39">
      <c r="B204" s="27"/>
      <c r="D204" s="140" t="s">
        <v>156</v>
      </c>
      <c r="F204" s="141" t="s">
        <v>303</v>
      </c>
      <c r="L204" s="27"/>
      <c r="M204" s="142"/>
      <c r="T204" s="51"/>
      <c r="AT204" s="15" t="s">
        <v>156</v>
      </c>
      <c r="AU204" s="15" t="s">
        <v>88</v>
      </c>
    </row>
    <row r="205" spans="2:47" s="1" customFormat="1" ht="19.5">
      <c r="B205" s="27"/>
      <c r="D205" s="140" t="s">
        <v>158</v>
      </c>
      <c r="F205" s="143" t="s">
        <v>304</v>
      </c>
      <c r="L205" s="27"/>
      <c r="M205" s="142"/>
      <c r="T205" s="51"/>
      <c r="AT205" s="15" t="s">
        <v>158</v>
      </c>
      <c r="AU205" s="15" t="s">
        <v>88</v>
      </c>
    </row>
    <row r="206" spans="2:51" s="12" customFormat="1" ht="12">
      <c r="B206" s="147"/>
      <c r="D206" s="140" t="s">
        <v>259</v>
      </c>
      <c r="E206" s="148" t="s">
        <v>1</v>
      </c>
      <c r="F206" s="149" t="s">
        <v>653</v>
      </c>
      <c r="H206" s="150">
        <v>8.256</v>
      </c>
      <c r="L206" s="147"/>
      <c r="M206" s="151"/>
      <c r="T206" s="152"/>
      <c r="AT206" s="148" t="s">
        <v>259</v>
      </c>
      <c r="AU206" s="148" t="s">
        <v>88</v>
      </c>
      <c r="AV206" s="12" t="s">
        <v>88</v>
      </c>
      <c r="AW206" s="12" t="s">
        <v>35</v>
      </c>
      <c r="AX206" s="12" t="s">
        <v>79</v>
      </c>
      <c r="AY206" s="148" t="s">
        <v>146</v>
      </c>
    </row>
    <row r="207" spans="2:51" s="12" customFormat="1" ht="12">
      <c r="B207" s="147"/>
      <c r="D207" s="140" t="s">
        <v>259</v>
      </c>
      <c r="E207" s="148" t="s">
        <v>1</v>
      </c>
      <c r="F207" s="149" t="s">
        <v>654</v>
      </c>
      <c r="H207" s="150">
        <v>236</v>
      </c>
      <c r="L207" s="147"/>
      <c r="M207" s="151"/>
      <c r="T207" s="152"/>
      <c r="AT207" s="148" t="s">
        <v>259</v>
      </c>
      <c r="AU207" s="148" t="s">
        <v>88</v>
      </c>
      <c r="AV207" s="12" t="s">
        <v>88</v>
      </c>
      <c r="AW207" s="12" t="s">
        <v>35</v>
      </c>
      <c r="AX207" s="12" t="s">
        <v>79</v>
      </c>
      <c r="AY207" s="148" t="s">
        <v>146</v>
      </c>
    </row>
    <row r="208" spans="2:51" s="12" customFormat="1" ht="12">
      <c r="B208" s="147"/>
      <c r="D208" s="140" t="s">
        <v>259</v>
      </c>
      <c r="E208" s="148" t="s">
        <v>1</v>
      </c>
      <c r="F208" s="149" t="s">
        <v>655</v>
      </c>
      <c r="H208" s="150">
        <v>514.522</v>
      </c>
      <c r="L208" s="147"/>
      <c r="M208" s="151"/>
      <c r="T208" s="152"/>
      <c r="AT208" s="148" t="s">
        <v>259</v>
      </c>
      <c r="AU208" s="148" t="s">
        <v>88</v>
      </c>
      <c r="AV208" s="12" t="s">
        <v>88</v>
      </c>
      <c r="AW208" s="12" t="s">
        <v>35</v>
      </c>
      <c r="AX208" s="12" t="s">
        <v>79</v>
      </c>
      <c r="AY208" s="148" t="s">
        <v>146</v>
      </c>
    </row>
    <row r="209" spans="2:51" s="12" customFormat="1" ht="12">
      <c r="B209" s="147"/>
      <c r="D209" s="140" t="s">
        <v>259</v>
      </c>
      <c r="E209" s="148" t="s">
        <v>1</v>
      </c>
      <c r="F209" s="149" t="s">
        <v>656</v>
      </c>
      <c r="H209" s="150">
        <v>58.5</v>
      </c>
      <c r="L209" s="147"/>
      <c r="M209" s="151"/>
      <c r="T209" s="152"/>
      <c r="AT209" s="148" t="s">
        <v>259</v>
      </c>
      <c r="AU209" s="148" t="s">
        <v>88</v>
      </c>
      <c r="AV209" s="12" t="s">
        <v>88</v>
      </c>
      <c r="AW209" s="12" t="s">
        <v>35</v>
      </c>
      <c r="AX209" s="12" t="s">
        <v>79</v>
      </c>
      <c r="AY209" s="148" t="s">
        <v>146</v>
      </c>
    </row>
    <row r="210" spans="2:51" s="12" customFormat="1" ht="12">
      <c r="B210" s="147"/>
      <c r="D210" s="140" t="s">
        <v>259</v>
      </c>
      <c r="E210" s="148" t="s">
        <v>1</v>
      </c>
      <c r="F210" s="149" t="s">
        <v>657</v>
      </c>
      <c r="H210" s="150">
        <v>16.646</v>
      </c>
      <c r="L210" s="147"/>
      <c r="M210" s="151"/>
      <c r="T210" s="152"/>
      <c r="AT210" s="148" t="s">
        <v>259</v>
      </c>
      <c r="AU210" s="148" t="s">
        <v>88</v>
      </c>
      <c r="AV210" s="12" t="s">
        <v>88</v>
      </c>
      <c r="AW210" s="12" t="s">
        <v>35</v>
      </c>
      <c r="AX210" s="12" t="s">
        <v>79</v>
      </c>
      <c r="AY210" s="148" t="s">
        <v>146</v>
      </c>
    </row>
    <row r="211" spans="2:51" s="13" customFormat="1" ht="12">
      <c r="B211" s="153"/>
      <c r="D211" s="140" t="s">
        <v>259</v>
      </c>
      <c r="E211" s="154" t="s">
        <v>1</v>
      </c>
      <c r="F211" s="155" t="s">
        <v>263</v>
      </c>
      <c r="H211" s="156">
        <v>833.924</v>
      </c>
      <c r="L211" s="153"/>
      <c r="M211" s="157"/>
      <c r="T211" s="158"/>
      <c r="AT211" s="154" t="s">
        <v>259</v>
      </c>
      <c r="AU211" s="154" t="s">
        <v>88</v>
      </c>
      <c r="AV211" s="13" t="s">
        <v>171</v>
      </c>
      <c r="AW211" s="13" t="s">
        <v>35</v>
      </c>
      <c r="AX211" s="13" t="s">
        <v>19</v>
      </c>
      <c r="AY211" s="154" t="s">
        <v>146</v>
      </c>
    </row>
    <row r="212" spans="2:65" s="1" customFormat="1" ht="24" customHeight="1">
      <c r="B212" s="127"/>
      <c r="C212" s="128" t="s">
        <v>8</v>
      </c>
      <c r="D212" s="128" t="s">
        <v>149</v>
      </c>
      <c r="E212" s="129" t="s">
        <v>658</v>
      </c>
      <c r="F212" s="130" t="s">
        <v>659</v>
      </c>
      <c r="G212" s="131" t="s">
        <v>361</v>
      </c>
      <c r="H212" s="132">
        <v>1501.063</v>
      </c>
      <c r="I212" s="133"/>
      <c r="J212" s="133">
        <f>ROUND(I212*H212,2)</f>
        <v>0</v>
      </c>
      <c r="K212" s="130" t="s">
        <v>188</v>
      </c>
      <c r="L212" s="27"/>
      <c r="M212" s="134" t="s">
        <v>1</v>
      </c>
      <c r="N212" s="135" t="s">
        <v>44</v>
      </c>
      <c r="O212" s="136">
        <v>0</v>
      </c>
      <c r="P212" s="136">
        <f>O212*H212</f>
        <v>0</v>
      </c>
      <c r="Q212" s="136">
        <v>0</v>
      </c>
      <c r="R212" s="136">
        <f>Q212*H212</f>
        <v>0</v>
      </c>
      <c r="S212" s="136">
        <v>0</v>
      </c>
      <c r="T212" s="137">
        <f>S212*H212</f>
        <v>0</v>
      </c>
      <c r="AR212" s="138" t="s">
        <v>171</v>
      </c>
      <c r="AT212" s="138" t="s">
        <v>149</v>
      </c>
      <c r="AU212" s="138" t="s">
        <v>88</v>
      </c>
      <c r="AY212" s="15" t="s">
        <v>146</v>
      </c>
      <c r="BE212" s="139">
        <f>IF(N212="základní",J212,0)</f>
        <v>0</v>
      </c>
      <c r="BF212" s="139">
        <f>IF(N212="snížená",J212,0)</f>
        <v>0</v>
      </c>
      <c r="BG212" s="139">
        <f>IF(N212="zákl. přenesená",J212,0)</f>
        <v>0</v>
      </c>
      <c r="BH212" s="139">
        <f>IF(N212="sníž. přenesená",J212,0)</f>
        <v>0</v>
      </c>
      <c r="BI212" s="139">
        <f>IF(N212="nulová",J212,0)</f>
        <v>0</v>
      </c>
      <c r="BJ212" s="15" t="s">
        <v>19</v>
      </c>
      <c r="BK212" s="139">
        <f>ROUND(I212*H212,2)</f>
        <v>0</v>
      </c>
      <c r="BL212" s="15" t="s">
        <v>171</v>
      </c>
      <c r="BM212" s="138" t="s">
        <v>660</v>
      </c>
    </row>
    <row r="213" spans="2:47" s="1" customFormat="1" ht="29.25">
      <c r="B213" s="27"/>
      <c r="D213" s="140" t="s">
        <v>156</v>
      </c>
      <c r="F213" s="141" t="s">
        <v>487</v>
      </c>
      <c r="L213" s="27"/>
      <c r="M213" s="142"/>
      <c r="T213" s="51"/>
      <c r="AT213" s="15" t="s">
        <v>156</v>
      </c>
      <c r="AU213" s="15" t="s">
        <v>88</v>
      </c>
    </row>
    <row r="214" spans="2:51" s="12" customFormat="1" ht="12">
      <c r="B214" s="147"/>
      <c r="D214" s="140" t="s">
        <v>259</v>
      </c>
      <c r="E214" s="148" t="s">
        <v>1</v>
      </c>
      <c r="F214" s="149" t="s">
        <v>661</v>
      </c>
      <c r="H214" s="150">
        <v>1501.063</v>
      </c>
      <c r="L214" s="147"/>
      <c r="M214" s="151"/>
      <c r="T214" s="152"/>
      <c r="AT214" s="148" t="s">
        <v>259</v>
      </c>
      <c r="AU214" s="148" t="s">
        <v>88</v>
      </c>
      <c r="AV214" s="12" t="s">
        <v>88</v>
      </c>
      <c r="AW214" s="12" t="s">
        <v>35</v>
      </c>
      <c r="AX214" s="12" t="s">
        <v>19</v>
      </c>
      <c r="AY214" s="148" t="s">
        <v>146</v>
      </c>
    </row>
    <row r="215" spans="2:65" s="1" customFormat="1" ht="24" customHeight="1">
      <c r="B215" s="127"/>
      <c r="C215" s="128" t="s">
        <v>343</v>
      </c>
      <c r="D215" s="128" t="s">
        <v>149</v>
      </c>
      <c r="E215" s="129" t="s">
        <v>662</v>
      </c>
      <c r="F215" s="130" t="s">
        <v>663</v>
      </c>
      <c r="G215" s="131" t="s">
        <v>301</v>
      </c>
      <c r="H215" s="132">
        <v>54.798</v>
      </c>
      <c r="I215" s="133"/>
      <c r="J215" s="133">
        <f>ROUND(I215*H215,2)</f>
        <v>0</v>
      </c>
      <c r="K215" s="130" t="s">
        <v>188</v>
      </c>
      <c r="L215" s="27"/>
      <c r="M215" s="134" t="s">
        <v>1</v>
      </c>
      <c r="N215" s="135" t="s">
        <v>44</v>
      </c>
      <c r="O215" s="136">
        <v>0.299</v>
      </c>
      <c r="P215" s="136">
        <f>O215*H215</f>
        <v>16.384602</v>
      </c>
      <c r="Q215" s="136">
        <v>0</v>
      </c>
      <c r="R215" s="136">
        <f>Q215*H215</f>
        <v>0</v>
      </c>
      <c r="S215" s="136">
        <v>0</v>
      </c>
      <c r="T215" s="137">
        <f>S215*H215</f>
        <v>0</v>
      </c>
      <c r="AR215" s="138" t="s">
        <v>171</v>
      </c>
      <c r="AT215" s="138" t="s">
        <v>149</v>
      </c>
      <c r="AU215" s="138" t="s">
        <v>88</v>
      </c>
      <c r="AY215" s="15" t="s">
        <v>146</v>
      </c>
      <c r="BE215" s="139">
        <f>IF(N215="základní",J215,0)</f>
        <v>0</v>
      </c>
      <c r="BF215" s="139">
        <f>IF(N215="snížená",J215,0)</f>
        <v>0</v>
      </c>
      <c r="BG215" s="139">
        <f>IF(N215="zákl. přenesená",J215,0)</f>
        <v>0</v>
      </c>
      <c r="BH215" s="139">
        <f>IF(N215="sníž. přenesená",J215,0)</f>
        <v>0</v>
      </c>
      <c r="BI215" s="139">
        <f>IF(N215="nulová",J215,0)</f>
        <v>0</v>
      </c>
      <c r="BJ215" s="15" t="s">
        <v>19</v>
      </c>
      <c r="BK215" s="139">
        <f>ROUND(I215*H215,2)</f>
        <v>0</v>
      </c>
      <c r="BL215" s="15" t="s">
        <v>171</v>
      </c>
      <c r="BM215" s="138" t="s">
        <v>664</v>
      </c>
    </row>
    <row r="216" spans="2:47" s="1" customFormat="1" ht="29.25">
      <c r="B216" s="27"/>
      <c r="D216" s="140" t="s">
        <v>156</v>
      </c>
      <c r="F216" s="141" t="s">
        <v>665</v>
      </c>
      <c r="L216" s="27"/>
      <c r="M216" s="142"/>
      <c r="T216" s="51"/>
      <c r="AT216" s="15" t="s">
        <v>156</v>
      </c>
      <c r="AU216" s="15" t="s">
        <v>88</v>
      </c>
    </row>
    <row r="217" spans="2:47" s="1" customFormat="1" ht="39">
      <c r="B217" s="27"/>
      <c r="D217" s="140" t="s">
        <v>158</v>
      </c>
      <c r="F217" s="143" t="s">
        <v>666</v>
      </c>
      <c r="L217" s="27"/>
      <c r="M217" s="142"/>
      <c r="T217" s="51"/>
      <c r="AT217" s="15" t="s">
        <v>158</v>
      </c>
      <c r="AU217" s="15" t="s">
        <v>88</v>
      </c>
    </row>
    <row r="218" spans="2:51" s="12" customFormat="1" ht="12">
      <c r="B218" s="147"/>
      <c r="D218" s="140" t="s">
        <v>259</v>
      </c>
      <c r="E218" s="148" t="s">
        <v>1</v>
      </c>
      <c r="F218" s="149" t="s">
        <v>667</v>
      </c>
      <c r="H218" s="150">
        <v>9.94</v>
      </c>
      <c r="L218" s="147"/>
      <c r="M218" s="151"/>
      <c r="T218" s="152"/>
      <c r="AT218" s="148" t="s">
        <v>259</v>
      </c>
      <c r="AU218" s="148" t="s">
        <v>88</v>
      </c>
      <c r="AV218" s="12" t="s">
        <v>88</v>
      </c>
      <c r="AW218" s="12" t="s">
        <v>35</v>
      </c>
      <c r="AX218" s="12" t="s">
        <v>79</v>
      </c>
      <c r="AY218" s="148" t="s">
        <v>146</v>
      </c>
    </row>
    <row r="219" spans="2:51" s="12" customFormat="1" ht="12">
      <c r="B219" s="147"/>
      <c r="D219" s="140" t="s">
        <v>259</v>
      </c>
      <c r="E219" s="148" t="s">
        <v>1</v>
      </c>
      <c r="F219" s="149" t="s">
        <v>668</v>
      </c>
      <c r="H219" s="150">
        <v>7.703</v>
      </c>
      <c r="L219" s="147"/>
      <c r="M219" s="151"/>
      <c r="T219" s="152"/>
      <c r="AT219" s="148" t="s">
        <v>259</v>
      </c>
      <c r="AU219" s="148" t="s">
        <v>88</v>
      </c>
      <c r="AV219" s="12" t="s">
        <v>88</v>
      </c>
      <c r="AW219" s="12" t="s">
        <v>35</v>
      </c>
      <c r="AX219" s="12" t="s">
        <v>79</v>
      </c>
      <c r="AY219" s="148" t="s">
        <v>146</v>
      </c>
    </row>
    <row r="220" spans="2:51" s="12" customFormat="1" ht="12">
      <c r="B220" s="147"/>
      <c r="D220" s="140" t="s">
        <v>259</v>
      </c>
      <c r="E220" s="148" t="s">
        <v>1</v>
      </c>
      <c r="F220" s="149" t="s">
        <v>669</v>
      </c>
      <c r="H220" s="150">
        <v>10.235</v>
      </c>
      <c r="L220" s="147"/>
      <c r="M220" s="151"/>
      <c r="T220" s="152"/>
      <c r="AT220" s="148" t="s">
        <v>259</v>
      </c>
      <c r="AU220" s="148" t="s">
        <v>88</v>
      </c>
      <c r="AV220" s="12" t="s">
        <v>88</v>
      </c>
      <c r="AW220" s="12" t="s">
        <v>35</v>
      </c>
      <c r="AX220" s="12" t="s">
        <v>79</v>
      </c>
      <c r="AY220" s="148" t="s">
        <v>146</v>
      </c>
    </row>
    <row r="221" spans="2:51" s="12" customFormat="1" ht="12">
      <c r="B221" s="147"/>
      <c r="D221" s="140" t="s">
        <v>259</v>
      </c>
      <c r="E221" s="148" t="s">
        <v>1</v>
      </c>
      <c r="F221" s="149" t="s">
        <v>670</v>
      </c>
      <c r="H221" s="150">
        <v>10.295</v>
      </c>
      <c r="L221" s="147"/>
      <c r="M221" s="151"/>
      <c r="T221" s="152"/>
      <c r="AT221" s="148" t="s">
        <v>259</v>
      </c>
      <c r="AU221" s="148" t="s">
        <v>88</v>
      </c>
      <c r="AV221" s="12" t="s">
        <v>88</v>
      </c>
      <c r="AW221" s="12" t="s">
        <v>35</v>
      </c>
      <c r="AX221" s="12" t="s">
        <v>79</v>
      </c>
      <c r="AY221" s="148" t="s">
        <v>146</v>
      </c>
    </row>
    <row r="222" spans="2:51" s="12" customFormat="1" ht="12">
      <c r="B222" s="147"/>
      <c r="D222" s="140" t="s">
        <v>259</v>
      </c>
      <c r="E222" s="148" t="s">
        <v>1</v>
      </c>
      <c r="F222" s="149" t="s">
        <v>671</v>
      </c>
      <c r="H222" s="150">
        <v>16.625</v>
      </c>
      <c r="L222" s="147"/>
      <c r="M222" s="151"/>
      <c r="T222" s="152"/>
      <c r="AT222" s="148" t="s">
        <v>259</v>
      </c>
      <c r="AU222" s="148" t="s">
        <v>88</v>
      </c>
      <c r="AV222" s="12" t="s">
        <v>88</v>
      </c>
      <c r="AW222" s="12" t="s">
        <v>35</v>
      </c>
      <c r="AX222" s="12" t="s">
        <v>79</v>
      </c>
      <c r="AY222" s="148" t="s">
        <v>146</v>
      </c>
    </row>
    <row r="223" spans="2:51" s="13" customFormat="1" ht="12">
      <c r="B223" s="153"/>
      <c r="D223" s="140" t="s">
        <v>259</v>
      </c>
      <c r="E223" s="154" t="s">
        <v>1</v>
      </c>
      <c r="F223" s="155" t="s">
        <v>263</v>
      </c>
      <c r="H223" s="156">
        <v>54.798</v>
      </c>
      <c r="L223" s="153"/>
      <c r="M223" s="157"/>
      <c r="T223" s="158"/>
      <c r="AT223" s="154" t="s">
        <v>259</v>
      </c>
      <c r="AU223" s="154" t="s">
        <v>88</v>
      </c>
      <c r="AV223" s="13" t="s">
        <v>171</v>
      </c>
      <c r="AW223" s="13" t="s">
        <v>35</v>
      </c>
      <c r="AX223" s="13" t="s">
        <v>19</v>
      </c>
      <c r="AY223" s="154" t="s">
        <v>146</v>
      </c>
    </row>
    <row r="224" spans="2:65" s="1" customFormat="1" ht="24" customHeight="1">
      <c r="B224" s="127"/>
      <c r="C224" s="128" t="s">
        <v>358</v>
      </c>
      <c r="D224" s="128" t="s">
        <v>149</v>
      </c>
      <c r="E224" s="129" t="s">
        <v>672</v>
      </c>
      <c r="F224" s="130" t="s">
        <v>673</v>
      </c>
      <c r="G224" s="131" t="s">
        <v>245</v>
      </c>
      <c r="H224" s="132">
        <v>286.25</v>
      </c>
      <c r="I224" s="133"/>
      <c r="J224" s="133">
        <f>ROUND(I224*H224,2)</f>
        <v>0</v>
      </c>
      <c r="K224" s="130" t="s">
        <v>188</v>
      </c>
      <c r="L224" s="27"/>
      <c r="M224" s="134" t="s">
        <v>1</v>
      </c>
      <c r="N224" s="135" t="s">
        <v>44</v>
      </c>
      <c r="O224" s="136">
        <v>0.171</v>
      </c>
      <c r="P224" s="136">
        <f>O224*H224</f>
        <v>48.948750000000004</v>
      </c>
      <c r="Q224" s="136">
        <v>0</v>
      </c>
      <c r="R224" s="136">
        <f>Q224*H224</f>
        <v>0</v>
      </c>
      <c r="S224" s="136">
        <v>0</v>
      </c>
      <c r="T224" s="137">
        <f>S224*H224</f>
        <v>0</v>
      </c>
      <c r="AR224" s="138" t="s">
        <v>171</v>
      </c>
      <c r="AT224" s="138" t="s">
        <v>149</v>
      </c>
      <c r="AU224" s="138" t="s">
        <v>88</v>
      </c>
      <c r="AY224" s="15" t="s">
        <v>146</v>
      </c>
      <c r="BE224" s="139">
        <f>IF(N224="základní",J224,0)</f>
        <v>0</v>
      </c>
      <c r="BF224" s="139">
        <f>IF(N224="snížená",J224,0)</f>
        <v>0</v>
      </c>
      <c r="BG224" s="139">
        <f>IF(N224="zákl. přenesená",J224,0)</f>
        <v>0</v>
      </c>
      <c r="BH224" s="139">
        <f>IF(N224="sníž. přenesená",J224,0)</f>
        <v>0</v>
      </c>
      <c r="BI224" s="139">
        <f>IF(N224="nulová",J224,0)</f>
        <v>0</v>
      </c>
      <c r="BJ224" s="15" t="s">
        <v>19</v>
      </c>
      <c r="BK224" s="139">
        <f>ROUND(I224*H224,2)</f>
        <v>0</v>
      </c>
      <c r="BL224" s="15" t="s">
        <v>171</v>
      </c>
      <c r="BM224" s="138" t="s">
        <v>674</v>
      </c>
    </row>
    <row r="225" spans="2:47" s="1" customFormat="1" ht="29.25">
      <c r="B225" s="27"/>
      <c r="D225" s="140" t="s">
        <v>156</v>
      </c>
      <c r="F225" s="141" t="s">
        <v>675</v>
      </c>
      <c r="L225" s="27"/>
      <c r="M225" s="142"/>
      <c r="T225" s="51"/>
      <c r="AT225" s="15" t="s">
        <v>156</v>
      </c>
      <c r="AU225" s="15" t="s">
        <v>88</v>
      </c>
    </row>
    <row r="226" spans="2:47" s="1" customFormat="1" ht="29.25">
      <c r="B226" s="27"/>
      <c r="D226" s="140" t="s">
        <v>158</v>
      </c>
      <c r="F226" s="143" t="s">
        <v>676</v>
      </c>
      <c r="L226" s="27"/>
      <c r="M226" s="142"/>
      <c r="T226" s="51"/>
      <c r="AT226" s="15" t="s">
        <v>158</v>
      </c>
      <c r="AU226" s="15" t="s">
        <v>88</v>
      </c>
    </row>
    <row r="227" spans="2:51" s="12" customFormat="1" ht="12">
      <c r="B227" s="147"/>
      <c r="D227" s="140" t="s">
        <v>259</v>
      </c>
      <c r="E227" s="148" t="s">
        <v>1</v>
      </c>
      <c r="F227" s="149" t="s">
        <v>677</v>
      </c>
      <c r="H227" s="150">
        <v>115.5</v>
      </c>
      <c r="L227" s="147"/>
      <c r="M227" s="151"/>
      <c r="T227" s="152"/>
      <c r="AT227" s="148" t="s">
        <v>259</v>
      </c>
      <c r="AU227" s="148" t="s">
        <v>88</v>
      </c>
      <c r="AV227" s="12" t="s">
        <v>88</v>
      </c>
      <c r="AW227" s="12" t="s">
        <v>35</v>
      </c>
      <c r="AX227" s="12" t="s">
        <v>79</v>
      </c>
      <c r="AY227" s="148" t="s">
        <v>146</v>
      </c>
    </row>
    <row r="228" spans="2:51" s="12" customFormat="1" ht="12">
      <c r="B228" s="147"/>
      <c r="D228" s="140" t="s">
        <v>259</v>
      </c>
      <c r="E228" s="148" t="s">
        <v>1</v>
      </c>
      <c r="F228" s="149" t="s">
        <v>678</v>
      </c>
      <c r="H228" s="150">
        <v>74.75</v>
      </c>
      <c r="L228" s="147"/>
      <c r="M228" s="151"/>
      <c r="T228" s="152"/>
      <c r="AT228" s="148" t="s">
        <v>259</v>
      </c>
      <c r="AU228" s="148" t="s">
        <v>88</v>
      </c>
      <c r="AV228" s="12" t="s">
        <v>88</v>
      </c>
      <c r="AW228" s="12" t="s">
        <v>35</v>
      </c>
      <c r="AX228" s="12" t="s">
        <v>79</v>
      </c>
      <c r="AY228" s="148" t="s">
        <v>146</v>
      </c>
    </row>
    <row r="229" spans="2:51" s="12" customFormat="1" ht="12">
      <c r="B229" s="147"/>
      <c r="D229" s="140" t="s">
        <v>259</v>
      </c>
      <c r="E229" s="148" t="s">
        <v>1</v>
      </c>
      <c r="F229" s="149" t="s">
        <v>679</v>
      </c>
      <c r="H229" s="150">
        <v>60.8</v>
      </c>
      <c r="L229" s="147"/>
      <c r="M229" s="151"/>
      <c r="T229" s="152"/>
      <c r="AT229" s="148" t="s">
        <v>259</v>
      </c>
      <c r="AU229" s="148" t="s">
        <v>88</v>
      </c>
      <c r="AV229" s="12" t="s">
        <v>88</v>
      </c>
      <c r="AW229" s="12" t="s">
        <v>35</v>
      </c>
      <c r="AX229" s="12" t="s">
        <v>79</v>
      </c>
      <c r="AY229" s="148" t="s">
        <v>146</v>
      </c>
    </row>
    <row r="230" spans="2:51" s="12" customFormat="1" ht="12">
      <c r="B230" s="147"/>
      <c r="D230" s="140" t="s">
        <v>259</v>
      </c>
      <c r="E230" s="148" t="s">
        <v>1</v>
      </c>
      <c r="F230" s="149" t="s">
        <v>680</v>
      </c>
      <c r="H230" s="150">
        <v>35.2</v>
      </c>
      <c r="L230" s="147"/>
      <c r="M230" s="151"/>
      <c r="T230" s="152"/>
      <c r="AT230" s="148" t="s">
        <v>259</v>
      </c>
      <c r="AU230" s="148" t="s">
        <v>88</v>
      </c>
      <c r="AV230" s="12" t="s">
        <v>88</v>
      </c>
      <c r="AW230" s="12" t="s">
        <v>35</v>
      </c>
      <c r="AX230" s="12" t="s">
        <v>79</v>
      </c>
      <c r="AY230" s="148" t="s">
        <v>146</v>
      </c>
    </row>
    <row r="231" spans="2:51" s="13" customFormat="1" ht="12">
      <c r="B231" s="153"/>
      <c r="D231" s="140" t="s">
        <v>259</v>
      </c>
      <c r="E231" s="154" t="s">
        <v>1</v>
      </c>
      <c r="F231" s="155" t="s">
        <v>263</v>
      </c>
      <c r="H231" s="156">
        <v>286.25</v>
      </c>
      <c r="L231" s="153"/>
      <c r="M231" s="157"/>
      <c r="T231" s="158"/>
      <c r="AT231" s="154" t="s">
        <v>259</v>
      </c>
      <c r="AU231" s="154" t="s">
        <v>88</v>
      </c>
      <c r="AV231" s="13" t="s">
        <v>171</v>
      </c>
      <c r="AW231" s="13" t="s">
        <v>35</v>
      </c>
      <c r="AX231" s="13" t="s">
        <v>19</v>
      </c>
      <c r="AY231" s="154" t="s">
        <v>146</v>
      </c>
    </row>
    <row r="232" spans="2:65" s="1" customFormat="1" ht="24" customHeight="1">
      <c r="B232" s="127"/>
      <c r="C232" s="128" t="s">
        <v>366</v>
      </c>
      <c r="D232" s="128" t="s">
        <v>149</v>
      </c>
      <c r="E232" s="129" t="s">
        <v>681</v>
      </c>
      <c r="F232" s="130" t="s">
        <v>682</v>
      </c>
      <c r="G232" s="131" t="s">
        <v>245</v>
      </c>
      <c r="H232" s="132">
        <v>191</v>
      </c>
      <c r="I232" s="133"/>
      <c r="J232" s="133">
        <f>ROUND(I232*H232,2)</f>
        <v>0</v>
      </c>
      <c r="K232" s="130" t="s">
        <v>188</v>
      </c>
      <c r="L232" s="27"/>
      <c r="M232" s="134" t="s">
        <v>1</v>
      </c>
      <c r="N232" s="135" t="s">
        <v>44</v>
      </c>
      <c r="O232" s="136">
        <v>0.416</v>
      </c>
      <c r="P232" s="136">
        <f>O232*H232</f>
        <v>79.456</v>
      </c>
      <c r="Q232" s="136">
        <v>0</v>
      </c>
      <c r="R232" s="136">
        <f>Q232*H232</f>
        <v>0</v>
      </c>
      <c r="S232" s="136">
        <v>0</v>
      </c>
      <c r="T232" s="137">
        <f>S232*H232</f>
        <v>0</v>
      </c>
      <c r="AR232" s="138" t="s">
        <v>171</v>
      </c>
      <c r="AT232" s="138" t="s">
        <v>149</v>
      </c>
      <c r="AU232" s="138" t="s">
        <v>88</v>
      </c>
      <c r="AY232" s="15" t="s">
        <v>146</v>
      </c>
      <c r="BE232" s="139">
        <f>IF(N232="základní",J232,0)</f>
        <v>0</v>
      </c>
      <c r="BF232" s="139">
        <f>IF(N232="snížená",J232,0)</f>
        <v>0</v>
      </c>
      <c r="BG232" s="139">
        <f>IF(N232="zákl. přenesená",J232,0)</f>
        <v>0</v>
      </c>
      <c r="BH232" s="139">
        <f>IF(N232="sníž. přenesená",J232,0)</f>
        <v>0</v>
      </c>
      <c r="BI232" s="139">
        <f>IF(N232="nulová",J232,0)</f>
        <v>0</v>
      </c>
      <c r="BJ232" s="15" t="s">
        <v>19</v>
      </c>
      <c r="BK232" s="139">
        <f>ROUND(I232*H232,2)</f>
        <v>0</v>
      </c>
      <c r="BL232" s="15" t="s">
        <v>171</v>
      </c>
      <c r="BM232" s="138" t="s">
        <v>683</v>
      </c>
    </row>
    <row r="233" spans="2:47" s="1" customFormat="1" ht="19.5">
      <c r="B233" s="27"/>
      <c r="D233" s="140" t="s">
        <v>156</v>
      </c>
      <c r="F233" s="141" t="s">
        <v>684</v>
      </c>
      <c r="L233" s="27"/>
      <c r="M233" s="142"/>
      <c r="T233" s="51"/>
      <c r="AT233" s="15" t="s">
        <v>156</v>
      </c>
      <c r="AU233" s="15" t="s">
        <v>88</v>
      </c>
    </row>
    <row r="234" spans="2:47" s="1" customFormat="1" ht="29.25">
      <c r="B234" s="27"/>
      <c r="D234" s="140" t="s">
        <v>158</v>
      </c>
      <c r="F234" s="143" t="s">
        <v>685</v>
      </c>
      <c r="L234" s="27"/>
      <c r="M234" s="142"/>
      <c r="T234" s="51"/>
      <c r="AT234" s="15" t="s">
        <v>158</v>
      </c>
      <c r="AU234" s="15" t="s">
        <v>88</v>
      </c>
    </row>
    <row r="235" spans="2:51" s="12" customFormat="1" ht="12">
      <c r="B235" s="147"/>
      <c r="D235" s="140" t="s">
        <v>259</v>
      </c>
      <c r="E235" s="148" t="s">
        <v>1</v>
      </c>
      <c r="F235" s="149" t="s">
        <v>686</v>
      </c>
      <c r="H235" s="150">
        <v>75</v>
      </c>
      <c r="L235" s="147"/>
      <c r="M235" s="151"/>
      <c r="T235" s="152"/>
      <c r="AT235" s="148" t="s">
        <v>259</v>
      </c>
      <c r="AU235" s="148" t="s">
        <v>88</v>
      </c>
      <c r="AV235" s="12" t="s">
        <v>88</v>
      </c>
      <c r="AW235" s="12" t="s">
        <v>35</v>
      </c>
      <c r="AX235" s="12" t="s">
        <v>79</v>
      </c>
      <c r="AY235" s="148" t="s">
        <v>146</v>
      </c>
    </row>
    <row r="236" spans="2:51" s="12" customFormat="1" ht="12">
      <c r="B236" s="147"/>
      <c r="D236" s="140" t="s">
        <v>259</v>
      </c>
      <c r="E236" s="148" t="s">
        <v>1</v>
      </c>
      <c r="F236" s="149" t="s">
        <v>687</v>
      </c>
      <c r="H236" s="150">
        <v>48</v>
      </c>
      <c r="L236" s="147"/>
      <c r="M236" s="151"/>
      <c r="T236" s="152"/>
      <c r="AT236" s="148" t="s">
        <v>259</v>
      </c>
      <c r="AU236" s="148" t="s">
        <v>88</v>
      </c>
      <c r="AV236" s="12" t="s">
        <v>88</v>
      </c>
      <c r="AW236" s="12" t="s">
        <v>35</v>
      </c>
      <c r="AX236" s="12" t="s">
        <v>79</v>
      </c>
      <c r="AY236" s="148" t="s">
        <v>146</v>
      </c>
    </row>
    <row r="237" spans="2:51" s="12" customFormat="1" ht="12">
      <c r="B237" s="147"/>
      <c r="D237" s="140" t="s">
        <v>259</v>
      </c>
      <c r="E237" s="148" t="s">
        <v>1</v>
      </c>
      <c r="F237" s="149" t="s">
        <v>688</v>
      </c>
      <c r="H237" s="150">
        <v>36</v>
      </c>
      <c r="L237" s="147"/>
      <c r="M237" s="151"/>
      <c r="T237" s="152"/>
      <c r="AT237" s="148" t="s">
        <v>259</v>
      </c>
      <c r="AU237" s="148" t="s">
        <v>88</v>
      </c>
      <c r="AV237" s="12" t="s">
        <v>88</v>
      </c>
      <c r="AW237" s="12" t="s">
        <v>35</v>
      </c>
      <c r="AX237" s="12" t="s">
        <v>79</v>
      </c>
      <c r="AY237" s="148" t="s">
        <v>146</v>
      </c>
    </row>
    <row r="238" spans="2:51" s="12" customFormat="1" ht="12">
      <c r="B238" s="147"/>
      <c r="D238" s="140" t="s">
        <v>259</v>
      </c>
      <c r="E238" s="148" t="s">
        <v>1</v>
      </c>
      <c r="F238" s="149" t="s">
        <v>689</v>
      </c>
      <c r="H238" s="150">
        <v>32</v>
      </c>
      <c r="L238" s="147"/>
      <c r="M238" s="151"/>
      <c r="T238" s="152"/>
      <c r="AT238" s="148" t="s">
        <v>259</v>
      </c>
      <c r="AU238" s="148" t="s">
        <v>88</v>
      </c>
      <c r="AV238" s="12" t="s">
        <v>88</v>
      </c>
      <c r="AW238" s="12" t="s">
        <v>35</v>
      </c>
      <c r="AX238" s="12" t="s">
        <v>79</v>
      </c>
      <c r="AY238" s="148" t="s">
        <v>146</v>
      </c>
    </row>
    <row r="239" spans="2:51" s="13" customFormat="1" ht="12">
      <c r="B239" s="153"/>
      <c r="D239" s="140" t="s">
        <v>259</v>
      </c>
      <c r="E239" s="154" t="s">
        <v>1</v>
      </c>
      <c r="F239" s="155" t="s">
        <v>263</v>
      </c>
      <c r="H239" s="156">
        <v>191</v>
      </c>
      <c r="L239" s="153"/>
      <c r="M239" s="157"/>
      <c r="T239" s="158"/>
      <c r="AT239" s="154" t="s">
        <v>259</v>
      </c>
      <c r="AU239" s="154" t="s">
        <v>88</v>
      </c>
      <c r="AV239" s="13" t="s">
        <v>171</v>
      </c>
      <c r="AW239" s="13" t="s">
        <v>35</v>
      </c>
      <c r="AX239" s="13" t="s">
        <v>19</v>
      </c>
      <c r="AY239" s="154" t="s">
        <v>146</v>
      </c>
    </row>
    <row r="240" spans="2:65" s="1" customFormat="1" ht="16.5" customHeight="1">
      <c r="B240" s="127"/>
      <c r="C240" s="128" t="s">
        <v>373</v>
      </c>
      <c r="D240" s="128" t="s">
        <v>149</v>
      </c>
      <c r="E240" s="129" t="s">
        <v>690</v>
      </c>
      <c r="F240" s="130" t="s">
        <v>691</v>
      </c>
      <c r="G240" s="131" t="s">
        <v>245</v>
      </c>
      <c r="H240" s="132">
        <v>191</v>
      </c>
      <c r="I240" s="133"/>
      <c r="J240" s="133">
        <f>ROUND(I240*H240,2)</f>
        <v>0</v>
      </c>
      <c r="K240" s="130" t="s">
        <v>188</v>
      </c>
      <c r="L240" s="27"/>
      <c r="M240" s="134" t="s">
        <v>1</v>
      </c>
      <c r="N240" s="135" t="s">
        <v>44</v>
      </c>
      <c r="O240" s="136">
        <v>0.012</v>
      </c>
      <c r="P240" s="136">
        <f>O240*H240</f>
        <v>2.2920000000000003</v>
      </c>
      <c r="Q240" s="136">
        <v>0.00127</v>
      </c>
      <c r="R240" s="136">
        <f>Q240*H240</f>
        <v>0.24257</v>
      </c>
      <c r="S240" s="136">
        <v>0</v>
      </c>
      <c r="T240" s="137">
        <f>S240*H240</f>
        <v>0</v>
      </c>
      <c r="AR240" s="138" t="s">
        <v>171</v>
      </c>
      <c r="AT240" s="138" t="s">
        <v>149</v>
      </c>
      <c r="AU240" s="138" t="s">
        <v>88</v>
      </c>
      <c r="AY240" s="15" t="s">
        <v>146</v>
      </c>
      <c r="BE240" s="139">
        <f>IF(N240="základní",J240,0)</f>
        <v>0</v>
      </c>
      <c r="BF240" s="139">
        <f>IF(N240="snížená",J240,0)</f>
        <v>0</v>
      </c>
      <c r="BG240" s="139">
        <f>IF(N240="zákl. přenesená",J240,0)</f>
        <v>0</v>
      </c>
      <c r="BH240" s="139">
        <f>IF(N240="sníž. přenesená",J240,0)</f>
        <v>0</v>
      </c>
      <c r="BI240" s="139">
        <f>IF(N240="nulová",J240,0)</f>
        <v>0</v>
      </c>
      <c r="BJ240" s="15" t="s">
        <v>19</v>
      </c>
      <c r="BK240" s="139">
        <f>ROUND(I240*H240,2)</f>
        <v>0</v>
      </c>
      <c r="BL240" s="15" t="s">
        <v>171</v>
      </c>
      <c r="BM240" s="138" t="s">
        <v>692</v>
      </c>
    </row>
    <row r="241" spans="2:47" s="1" customFormat="1" ht="12">
      <c r="B241" s="27"/>
      <c r="D241" s="140" t="s">
        <v>156</v>
      </c>
      <c r="F241" s="141" t="s">
        <v>693</v>
      </c>
      <c r="L241" s="27"/>
      <c r="M241" s="142"/>
      <c r="T241" s="51"/>
      <c r="AT241" s="15" t="s">
        <v>156</v>
      </c>
      <c r="AU241" s="15" t="s">
        <v>88</v>
      </c>
    </row>
    <row r="242" spans="2:47" s="1" customFormat="1" ht="39">
      <c r="B242" s="27"/>
      <c r="D242" s="140" t="s">
        <v>158</v>
      </c>
      <c r="F242" s="143" t="s">
        <v>694</v>
      </c>
      <c r="L242" s="27"/>
      <c r="M242" s="142"/>
      <c r="T242" s="51"/>
      <c r="AT242" s="15" t="s">
        <v>158</v>
      </c>
      <c r="AU242" s="15" t="s">
        <v>88</v>
      </c>
    </row>
    <row r="243" spans="2:51" s="12" customFormat="1" ht="12">
      <c r="B243" s="147"/>
      <c r="D243" s="140" t="s">
        <v>259</v>
      </c>
      <c r="E243" s="148" t="s">
        <v>1</v>
      </c>
      <c r="F243" s="149" t="s">
        <v>686</v>
      </c>
      <c r="H243" s="150">
        <v>75</v>
      </c>
      <c r="L243" s="147"/>
      <c r="M243" s="151"/>
      <c r="T243" s="152"/>
      <c r="AT243" s="148" t="s">
        <v>259</v>
      </c>
      <c r="AU243" s="148" t="s">
        <v>88</v>
      </c>
      <c r="AV243" s="12" t="s">
        <v>88</v>
      </c>
      <c r="AW243" s="12" t="s">
        <v>35</v>
      </c>
      <c r="AX243" s="12" t="s">
        <v>79</v>
      </c>
      <c r="AY243" s="148" t="s">
        <v>146</v>
      </c>
    </row>
    <row r="244" spans="2:51" s="12" customFormat="1" ht="12">
      <c r="B244" s="147"/>
      <c r="D244" s="140" t="s">
        <v>259</v>
      </c>
      <c r="E244" s="148" t="s">
        <v>1</v>
      </c>
      <c r="F244" s="149" t="s">
        <v>687</v>
      </c>
      <c r="H244" s="150">
        <v>48</v>
      </c>
      <c r="L244" s="147"/>
      <c r="M244" s="151"/>
      <c r="T244" s="152"/>
      <c r="AT244" s="148" t="s">
        <v>259</v>
      </c>
      <c r="AU244" s="148" t="s">
        <v>88</v>
      </c>
      <c r="AV244" s="12" t="s">
        <v>88</v>
      </c>
      <c r="AW244" s="12" t="s">
        <v>35</v>
      </c>
      <c r="AX244" s="12" t="s">
        <v>79</v>
      </c>
      <c r="AY244" s="148" t="s">
        <v>146</v>
      </c>
    </row>
    <row r="245" spans="2:51" s="12" customFormat="1" ht="12">
      <c r="B245" s="147"/>
      <c r="D245" s="140" t="s">
        <v>259</v>
      </c>
      <c r="E245" s="148" t="s">
        <v>1</v>
      </c>
      <c r="F245" s="149" t="s">
        <v>688</v>
      </c>
      <c r="H245" s="150">
        <v>36</v>
      </c>
      <c r="L245" s="147"/>
      <c r="M245" s="151"/>
      <c r="T245" s="152"/>
      <c r="AT245" s="148" t="s">
        <v>259</v>
      </c>
      <c r="AU245" s="148" t="s">
        <v>88</v>
      </c>
      <c r="AV245" s="12" t="s">
        <v>88</v>
      </c>
      <c r="AW245" s="12" t="s">
        <v>35</v>
      </c>
      <c r="AX245" s="12" t="s">
        <v>79</v>
      </c>
      <c r="AY245" s="148" t="s">
        <v>146</v>
      </c>
    </row>
    <row r="246" spans="2:51" s="12" customFormat="1" ht="12">
      <c r="B246" s="147"/>
      <c r="D246" s="140" t="s">
        <v>259</v>
      </c>
      <c r="E246" s="148" t="s">
        <v>1</v>
      </c>
      <c r="F246" s="149" t="s">
        <v>689</v>
      </c>
      <c r="H246" s="150">
        <v>32</v>
      </c>
      <c r="L246" s="147"/>
      <c r="M246" s="151"/>
      <c r="T246" s="152"/>
      <c r="AT246" s="148" t="s">
        <v>259</v>
      </c>
      <c r="AU246" s="148" t="s">
        <v>88</v>
      </c>
      <c r="AV246" s="12" t="s">
        <v>88</v>
      </c>
      <c r="AW246" s="12" t="s">
        <v>35</v>
      </c>
      <c r="AX246" s="12" t="s">
        <v>79</v>
      </c>
      <c r="AY246" s="148" t="s">
        <v>146</v>
      </c>
    </row>
    <row r="247" spans="2:51" s="13" customFormat="1" ht="12">
      <c r="B247" s="153"/>
      <c r="D247" s="140" t="s">
        <v>259</v>
      </c>
      <c r="E247" s="154" t="s">
        <v>1</v>
      </c>
      <c r="F247" s="155" t="s">
        <v>263</v>
      </c>
      <c r="H247" s="156">
        <v>191</v>
      </c>
      <c r="L247" s="153"/>
      <c r="M247" s="157"/>
      <c r="T247" s="158"/>
      <c r="AT247" s="154" t="s">
        <v>259</v>
      </c>
      <c r="AU247" s="154" t="s">
        <v>88</v>
      </c>
      <c r="AV247" s="13" t="s">
        <v>171</v>
      </c>
      <c r="AW247" s="13" t="s">
        <v>35</v>
      </c>
      <c r="AX247" s="13" t="s">
        <v>19</v>
      </c>
      <c r="AY247" s="154" t="s">
        <v>146</v>
      </c>
    </row>
    <row r="248" spans="2:63" s="11" customFormat="1" ht="22.9" customHeight="1">
      <c r="B248" s="116"/>
      <c r="D248" s="117" t="s">
        <v>78</v>
      </c>
      <c r="E248" s="125" t="s">
        <v>88</v>
      </c>
      <c r="F248" s="125" t="s">
        <v>695</v>
      </c>
      <c r="J248" s="126">
        <f>BK248</f>
        <v>0</v>
      </c>
      <c r="L248" s="116"/>
      <c r="M248" s="120"/>
      <c r="P248" s="121">
        <f>SUM(P249:P321)</f>
        <v>400.26106200000004</v>
      </c>
      <c r="R248" s="121">
        <f>SUM(R249:R321)</f>
        <v>117.38652981999999</v>
      </c>
      <c r="T248" s="122">
        <f>SUM(T249:T321)</f>
        <v>0</v>
      </c>
      <c r="AR248" s="117" t="s">
        <v>19</v>
      </c>
      <c r="AT248" s="123" t="s">
        <v>78</v>
      </c>
      <c r="AU248" s="123" t="s">
        <v>19</v>
      </c>
      <c r="AY248" s="117" t="s">
        <v>146</v>
      </c>
      <c r="BK248" s="124">
        <f>SUM(BK249:BK321)</f>
        <v>0</v>
      </c>
    </row>
    <row r="249" spans="2:65" s="1" customFormat="1" ht="16.5" customHeight="1">
      <c r="B249" s="127"/>
      <c r="C249" s="128" t="s">
        <v>380</v>
      </c>
      <c r="D249" s="128" t="s">
        <v>149</v>
      </c>
      <c r="E249" s="129" t="s">
        <v>696</v>
      </c>
      <c r="F249" s="130" t="s">
        <v>697</v>
      </c>
      <c r="G249" s="131" t="s">
        <v>301</v>
      </c>
      <c r="H249" s="132">
        <v>0.536</v>
      </c>
      <c r="I249" s="133"/>
      <c r="J249" s="133">
        <f>ROUND(I249*H249,2)</f>
        <v>0</v>
      </c>
      <c r="K249" s="130" t="s">
        <v>188</v>
      </c>
      <c r="L249" s="27"/>
      <c r="M249" s="134" t="s">
        <v>1</v>
      </c>
      <c r="N249" s="135" t="s">
        <v>44</v>
      </c>
      <c r="O249" s="136">
        <v>1.32</v>
      </c>
      <c r="P249" s="136">
        <f>O249*H249</f>
        <v>0.70752</v>
      </c>
      <c r="Q249" s="136">
        <v>0</v>
      </c>
      <c r="R249" s="136">
        <f>Q249*H249</f>
        <v>0</v>
      </c>
      <c r="S249" s="136">
        <v>0</v>
      </c>
      <c r="T249" s="137">
        <f>S249*H249</f>
        <v>0</v>
      </c>
      <c r="AR249" s="138" t="s">
        <v>171</v>
      </c>
      <c r="AT249" s="138" t="s">
        <v>149</v>
      </c>
      <c r="AU249" s="138" t="s">
        <v>88</v>
      </c>
      <c r="AY249" s="15" t="s">
        <v>146</v>
      </c>
      <c r="BE249" s="139">
        <f>IF(N249="základní",J249,0)</f>
        <v>0</v>
      </c>
      <c r="BF249" s="139">
        <f>IF(N249="snížená",J249,0)</f>
        <v>0</v>
      </c>
      <c r="BG249" s="139">
        <f>IF(N249="zákl. přenesená",J249,0)</f>
        <v>0</v>
      </c>
      <c r="BH249" s="139">
        <f>IF(N249="sníž. přenesená",J249,0)</f>
        <v>0</v>
      </c>
      <c r="BI249" s="139">
        <f>IF(N249="nulová",J249,0)</f>
        <v>0</v>
      </c>
      <c r="BJ249" s="15" t="s">
        <v>19</v>
      </c>
      <c r="BK249" s="139">
        <f>ROUND(I249*H249,2)</f>
        <v>0</v>
      </c>
      <c r="BL249" s="15" t="s">
        <v>171</v>
      </c>
      <c r="BM249" s="138" t="s">
        <v>698</v>
      </c>
    </row>
    <row r="250" spans="2:47" s="1" customFormat="1" ht="12">
      <c r="B250" s="27"/>
      <c r="D250" s="140" t="s">
        <v>156</v>
      </c>
      <c r="F250" s="141" t="s">
        <v>697</v>
      </c>
      <c r="L250" s="27"/>
      <c r="M250" s="142"/>
      <c r="T250" s="51"/>
      <c r="AT250" s="15" t="s">
        <v>156</v>
      </c>
      <c r="AU250" s="15" t="s">
        <v>88</v>
      </c>
    </row>
    <row r="251" spans="2:47" s="1" customFormat="1" ht="29.25">
      <c r="B251" s="27"/>
      <c r="D251" s="140" t="s">
        <v>158</v>
      </c>
      <c r="F251" s="143" t="s">
        <v>699</v>
      </c>
      <c r="L251" s="27"/>
      <c r="M251" s="142"/>
      <c r="T251" s="51"/>
      <c r="AT251" s="15" t="s">
        <v>158</v>
      </c>
      <c r="AU251" s="15" t="s">
        <v>88</v>
      </c>
    </row>
    <row r="252" spans="2:51" s="12" customFormat="1" ht="12">
      <c r="B252" s="147"/>
      <c r="D252" s="140" t="s">
        <v>259</v>
      </c>
      <c r="E252" s="148" t="s">
        <v>1</v>
      </c>
      <c r="F252" s="149" t="s">
        <v>700</v>
      </c>
      <c r="H252" s="150">
        <v>0.268</v>
      </c>
      <c r="L252" s="147"/>
      <c r="M252" s="151"/>
      <c r="T252" s="152"/>
      <c r="AT252" s="148" t="s">
        <v>259</v>
      </c>
      <c r="AU252" s="148" t="s">
        <v>88</v>
      </c>
      <c r="AV252" s="12" t="s">
        <v>88</v>
      </c>
      <c r="AW252" s="12" t="s">
        <v>35</v>
      </c>
      <c r="AX252" s="12" t="s">
        <v>79</v>
      </c>
      <c r="AY252" s="148" t="s">
        <v>146</v>
      </c>
    </row>
    <row r="253" spans="2:51" s="12" customFormat="1" ht="12">
      <c r="B253" s="147"/>
      <c r="D253" s="140" t="s">
        <v>259</v>
      </c>
      <c r="E253" s="148" t="s">
        <v>1</v>
      </c>
      <c r="F253" s="149" t="s">
        <v>701</v>
      </c>
      <c r="H253" s="150">
        <v>0.268</v>
      </c>
      <c r="L253" s="147"/>
      <c r="M253" s="151"/>
      <c r="T253" s="152"/>
      <c r="AT253" s="148" t="s">
        <v>259</v>
      </c>
      <c r="AU253" s="148" t="s">
        <v>88</v>
      </c>
      <c r="AV253" s="12" t="s">
        <v>88</v>
      </c>
      <c r="AW253" s="12" t="s">
        <v>35</v>
      </c>
      <c r="AX253" s="12" t="s">
        <v>79</v>
      </c>
      <c r="AY253" s="148" t="s">
        <v>146</v>
      </c>
    </row>
    <row r="254" spans="2:51" s="13" customFormat="1" ht="12">
      <c r="B254" s="153"/>
      <c r="D254" s="140" t="s">
        <v>259</v>
      </c>
      <c r="E254" s="154" t="s">
        <v>1</v>
      </c>
      <c r="F254" s="155" t="s">
        <v>263</v>
      </c>
      <c r="H254" s="156">
        <v>0.536</v>
      </c>
      <c r="L254" s="153"/>
      <c r="M254" s="157"/>
      <c r="T254" s="158"/>
      <c r="AT254" s="154" t="s">
        <v>259</v>
      </c>
      <c r="AU254" s="154" t="s">
        <v>88</v>
      </c>
      <c r="AV254" s="13" t="s">
        <v>171</v>
      </c>
      <c r="AW254" s="13" t="s">
        <v>35</v>
      </c>
      <c r="AX254" s="13" t="s">
        <v>19</v>
      </c>
      <c r="AY254" s="154" t="s">
        <v>146</v>
      </c>
    </row>
    <row r="255" spans="2:65" s="1" customFormat="1" ht="24" customHeight="1">
      <c r="B255" s="127"/>
      <c r="C255" s="128" t="s">
        <v>7</v>
      </c>
      <c r="D255" s="128" t="s">
        <v>149</v>
      </c>
      <c r="E255" s="129" t="s">
        <v>702</v>
      </c>
      <c r="F255" s="130" t="s">
        <v>703</v>
      </c>
      <c r="G255" s="131" t="s">
        <v>287</v>
      </c>
      <c r="H255" s="132">
        <v>14.7</v>
      </c>
      <c r="I255" s="133"/>
      <c r="J255" s="133">
        <f>ROUND(I255*H255,2)</f>
        <v>0</v>
      </c>
      <c r="K255" s="130" t="s">
        <v>188</v>
      </c>
      <c r="L255" s="27"/>
      <c r="M255" s="134" t="s">
        <v>1</v>
      </c>
      <c r="N255" s="135" t="s">
        <v>44</v>
      </c>
      <c r="O255" s="136">
        <v>0.14</v>
      </c>
      <c r="P255" s="136">
        <f>O255*H255</f>
        <v>2.0580000000000003</v>
      </c>
      <c r="Q255" s="136">
        <v>0.00092</v>
      </c>
      <c r="R255" s="136">
        <f>Q255*H255</f>
        <v>0.013524</v>
      </c>
      <c r="S255" s="136">
        <v>0</v>
      </c>
      <c r="T255" s="137">
        <f>S255*H255</f>
        <v>0</v>
      </c>
      <c r="AR255" s="138" t="s">
        <v>171</v>
      </c>
      <c r="AT255" s="138" t="s">
        <v>149</v>
      </c>
      <c r="AU255" s="138" t="s">
        <v>88</v>
      </c>
      <c r="AY255" s="15" t="s">
        <v>146</v>
      </c>
      <c r="BE255" s="139">
        <f>IF(N255="základní",J255,0)</f>
        <v>0</v>
      </c>
      <c r="BF255" s="139">
        <f>IF(N255="snížená",J255,0)</f>
        <v>0</v>
      </c>
      <c r="BG255" s="139">
        <f>IF(N255="zákl. přenesená",J255,0)</f>
        <v>0</v>
      </c>
      <c r="BH255" s="139">
        <f>IF(N255="sníž. přenesená",J255,0)</f>
        <v>0</v>
      </c>
      <c r="BI255" s="139">
        <f>IF(N255="nulová",J255,0)</f>
        <v>0</v>
      </c>
      <c r="BJ255" s="15" t="s">
        <v>19</v>
      </c>
      <c r="BK255" s="139">
        <f>ROUND(I255*H255,2)</f>
        <v>0</v>
      </c>
      <c r="BL255" s="15" t="s">
        <v>171</v>
      </c>
      <c r="BM255" s="138" t="s">
        <v>704</v>
      </c>
    </row>
    <row r="256" spans="2:47" s="1" customFormat="1" ht="19.5">
      <c r="B256" s="27"/>
      <c r="D256" s="140" t="s">
        <v>156</v>
      </c>
      <c r="F256" s="141" t="s">
        <v>705</v>
      </c>
      <c r="L256" s="27"/>
      <c r="M256" s="142"/>
      <c r="T256" s="51"/>
      <c r="AT256" s="15" t="s">
        <v>156</v>
      </c>
      <c r="AU256" s="15" t="s">
        <v>88</v>
      </c>
    </row>
    <row r="257" spans="2:47" s="1" customFormat="1" ht="29.25">
      <c r="B257" s="27"/>
      <c r="D257" s="140" t="s">
        <v>158</v>
      </c>
      <c r="F257" s="143" t="s">
        <v>706</v>
      </c>
      <c r="L257" s="27"/>
      <c r="M257" s="142"/>
      <c r="T257" s="51"/>
      <c r="AT257" s="15" t="s">
        <v>158</v>
      </c>
      <c r="AU257" s="15" t="s">
        <v>88</v>
      </c>
    </row>
    <row r="258" spans="2:51" s="12" customFormat="1" ht="12">
      <c r="B258" s="147"/>
      <c r="D258" s="140" t="s">
        <v>259</v>
      </c>
      <c r="E258" s="148" t="s">
        <v>1</v>
      </c>
      <c r="F258" s="149" t="s">
        <v>707</v>
      </c>
      <c r="H258" s="150">
        <v>7.35</v>
      </c>
      <c r="L258" s="147"/>
      <c r="M258" s="151"/>
      <c r="T258" s="152"/>
      <c r="AT258" s="148" t="s">
        <v>259</v>
      </c>
      <c r="AU258" s="148" t="s">
        <v>88</v>
      </c>
      <c r="AV258" s="12" t="s">
        <v>88</v>
      </c>
      <c r="AW258" s="12" t="s">
        <v>35</v>
      </c>
      <c r="AX258" s="12" t="s">
        <v>79</v>
      </c>
      <c r="AY258" s="148" t="s">
        <v>146</v>
      </c>
    </row>
    <row r="259" spans="2:51" s="12" customFormat="1" ht="12">
      <c r="B259" s="147"/>
      <c r="D259" s="140" t="s">
        <v>259</v>
      </c>
      <c r="E259" s="148" t="s">
        <v>1</v>
      </c>
      <c r="F259" s="149" t="s">
        <v>708</v>
      </c>
      <c r="H259" s="150">
        <v>7.35</v>
      </c>
      <c r="L259" s="147"/>
      <c r="M259" s="151"/>
      <c r="T259" s="152"/>
      <c r="AT259" s="148" t="s">
        <v>259</v>
      </c>
      <c r="AU259" s="148" t="s">
        <v>88</v>
      </c>
      <c r="AV259" s="12" t="s">
        <v>88</v>
      </c>
      <c r="AW259" s="12" t="s">
        <v>35</v>
      </c>
      <c r="AX259" s="12" t="s">
        <v>79</v>
      </c>
      <c r="AY259" s="148" t="s">
        <v>146</v>
      </c>
    </row>
    <row r="260" spans="2:51" s="13" customFormat="1" ht="12">
      <c r="B260" s="153"/>
      <c r="D260" s="140" t="s">
        <v>259</v>
      </c>
      <c r="E260" s="154" t="s">
        <v>1</v>
      </c>
      <c r="F260" s="155" t="s">
        <v>263</v>
      </c>
      <c r="H260" s="156">
        <v>14.7</v>
      </c>
      <c r="L260" s="153"/>
      <c r="M260" s="157"/>
      <c r="T260" s="158"/>
      <c r="AT260" s="154" t="s">
        <v>259</v>
      </c>
      <c r="AU260" s="154" t="s">
        <v>88</v>
      </c>
      <c r="AV260" s="13" t="s">
        <v>171</v>
      </c>
      <c r="AW260" s="13" t="s">
        <v>35</v>
      </c>
      <c r="AX260" s="13" t="s">
        <v>19</v>
      </c>
      <c r="AY260" s="154" t="s">
        <v>146</v>
      </c>
    </row>
    <row r="261" spans="2:65" s="1" customFormat="1" ht="16.5" customHeight="1">
      <c r="B261" s="127"/>
      <c r="C261" s="128" t="s">
        <v>394</v>
      </c>
      <c r="D261" s="128" t="s">
        <v>149</v>
      </c>
      <c r="E261" s="129" t="s">
        <v>709</v>
      </c>
      <c r="F261" s="130" t="s">
        <v>710</v>
      </c>
      <c r="G261" s="131" t="s">
        <v>287</v>
      </c>
      <c r="H261" s="132">
        <v>10.7</v>
      </c>
      <c r="I261" s="133"/>
      <c r="J261" s="133">
        <f>ROUND(I261*H261,2)</f>
        <v>0</v>
      </c>
      <c r="K261" s="130" t="s">
        <v>188</v>
      </c>
      <c r="L261" s="27"/>
      <c r="M261" s="134" t="s">
        <v>1</v>
      </c>
      <c r="N261" s="135" t="s">
        <v>44</v>
      </c>
      <c r="O261" s="136">
        <v>0.05</v>
      </c>
      <c r="P261" s="136">
        <f>O261*H261</f>
        <v>0.535</v>
      </c>
      <c r="Q261" s="136">
        <v>0.00016</v>
      </c>
      <c r="R261" s="136">
        <f>Q261*H261</f>
        <v>0.001712</v>
      </c>
      <c r="S261" s="136">
        <v>0</v>
      </c>
      <c r="T261" s="137">
        <f>S261*H261</f>
        <v>0</v>
      </c>
      <c r="AR261" s="138" t="s">
        <v>171</v>
      </c>
      <c r="AT261" s="138" t="s">
        <v>149</v>
      </c>
      <c r="AU261" s="138" t="s">
        <v>88</v>
      </c>
      <c r="AY261" s="15" t="s">
        <v>146</v>
      </c>
      <c r="BE261" s="139">
        <f>IF(N261="základní",J261,0)</f>
        <v>0</v>
      </c>
      <c r="BF261" s="139">
        <f>IF(N261="snížená",J261,0)</f>
        <v>0</v>
      </c>
      <c r="BG261" s="139">
        <f>IF(N261="zákl. přenesená",J261,0)</f>
        <v>0</v>
      </c>
      <c r="BH261" s="139">
        <f>IF(N261="sníž. přenesená",J261,0)</f>
        <v>0</v>
      </c>
      <c r="BI261" s="139">
        <f>IF(N261="nulová",J261,0)</f>
        <v>0</v>
      </c>
      <c r="BJ261" s="15" t="s">
        <v>19</v>
      </c>
      <c r="BK261" s="139">
        <f>ROUND(I261*H261,2)</f>
        <v>0</v>
      </c>
      <c r="BL261" s="15" t="s">
        <v>171</v>
      </c>
      <c r="BM261" s="138" t="s">
        <v>711</v>
      </c>
    </row>
    <row r="262" spans="2:47" s="1" customFormat="1" ht="12">
      <c r="B262" s="27"/>
      <c r="D262" s="140" t="s">
        <v>156</v>
      </c>
      <c r="F262" s="141" t="s">
        <v>710</v>
      </c>
      <c r="L262" s="27"/>
      <c r="M262" s="142"/>
      <c r="T262" s="51"/>
      <c r="AT262" s="15" t="s">
        <v>156</v>
      </c>
      <c r="AU262" s="15" t="s">
        <v>88</v>
      </c>
    </row>
    <row r="263" spans="2:47" s="1" customFormat="1" ht="29.25">
      <c r="B263" s="27"/>
      <c r="D263" s="140" t="s">
        <v>158</v>
      </c>
      <c r="F263" s="143" t="s">
        <v>699</v>
      </c>
      <c r="L263" s="27"/>
      <c r="M263" s="142"/>
      <c r="T263" s="51"/>
      <c r="AT263" s="15" t="s">
        <v>158</v>
      </c>
      <c r="AU263" s="15" t="s">
        <v>88</v>
      </c>
    </row>
    <row r="264" spans="2:51" s="12" customFormat="1" ht="12">
      <c r="B264" s="147"/>
      <c r="D264" s="140" t="s">
        <v>259</v>
      </c>
      <c r="E264" s="148" t="s">
        <v>1</v>
      </c>
      <c r="F264" s="149" t="s">
        <v>712</v>
      </c>
      <c r="H264" s="150">
        <v>5.35</v>
      </c>
      <c r="L264" s="147"/>
      <c r="M264" s="151"/>
      <c r="T264" s="152"/>
      <c r="AT264" s="148" t="s">
        <v>259</v>
      </c>
      <c r="AU264" s="148" t="s">
        <v>88</v>
      </c>
      <c r="AV264" s="12" t="s">
        <v>88</v>
      </c>
      <c r="AW264" s="12" t="s">
        <v>35</v>
      </c>
      <c r="AX264" s="12" t="s">
        <v>79</v>
      </c>
      <c r="AY264" s="148" t="s">
        <v>146</v>
      </c>
    </row>
    <row r="265" spans="2:51" s="12" customFormat="1" ht="12">
      <c r="B265" s="147"/>
      <c r="D265" s="140" t="s">
        <v>259</v>
      </c>
      <c r="E265" s="148" t="s">
        <v>1</v>
      </c>
      <c r="F265" s="149" t="s">
        <v>712</v>
      </c>
      <c r="H265" s="150">
        <v>5.35</v>
      </c>
      <c r="L265" s="147"/>
      <c r="M265" s="151"/>
      <c r="T265" s="152"/>
      <c r="AT265" s="148" t="s">
        <v>259</v>
      </c>
      <c r="AU265" s="148" t="s">
        <v>88</v>
      </c>
      <c r="AV265" s="12" t="s">
        <v>88</v>
      </c>
      <c r="AW265" s="12" t="s">
        <v>35</v>
      </c>
      <c r="AX265" s="12" t="s">
        <v>79</v>
      </c>
      <c r="AY265" s="148" t="s">
        <v>146</v>
      </c>
    </row>
    <row r="266" spans="2:51" s="13" customFormat="1" ht="12">
      <c r="B266" s="153"/>
      <c r="D266" s="140" t="s">
        <v>259</v>
      </c>
      <c r="E266" s="154" t="s">
        <v>1</v>
      </c>
      <c r="F266" s="155" t="s">
        <v>263</v>
      </c>
      <c r="H266" s="156">
        <v>10.7</v>
      </c>
      <c r="L266" s="153"/>
      <c r="M266" s="157"/>
      <c r="T266" s="158"/>
      <c r="AT266" s="154" t="s">
        <v>259</v>
      </c>
      <c r="AU266" s="154" t="s">
        <v>88</v>
      </c>
      <c r="AV266" s="13" t="s">
        <v>171</v>
      </c>
      <c r="AW266" s="13" t="s">
        <v>35</v>
      </c>
      <c r="AX266" s="13" t="s">
        <v>19</v>
      </c>
      <c r="AY266" s="154" t="s">
        <v>146</v>
      </c>
    </row>
    <row r="267" spans="2:65" s="1" customFormat="1" ht="24" customHeight="1">
      <c r="B267" s="127"/>
      <c r="C267" s="128" t="s">
        <v>400</v>
      </c>
      <c r="D267" s="128" t="s">
        <v>149</v>
      </c>
      <c r="E267" s="129" t="s">
        <v>713</v>
      </c>
      <c r="F267" s="130" t="s">
        <v>714</v>
      </c>
      <c r="G267" s="131" t="s">
        <v>287</v>
      </c>
      <c r="H267" s="132">
        <v>85.5</v>
      </c>
      <c r="I267" s="133"/>
      <c r="J267" s="133">
        <f>ROUND(I267*H267,2)</f>
        <v>0</v>
      </c>
      <c r="K267" s="130" t="s">
        <v>188</v>
      </c>
      <c r="L267" s="27"/>
      <c r="M267" s="134" t="s">
        <v>1</v>
      </c>
      <c r="N267" s="135" t="s">
        <v>44</v>
      </c>
      <c r="O267" s="136">
        <v>0.555</v>
      </c>
      <c r="P267" s="136">
        <f>O267*H267</f>
        <v>47.45250000000001</v>
      </c>
      <c r="Q267" s="136">
        <v>0.00023</v>
      </c>
      <c r="R267" s="136">
        <f>Q267*H267</f>
        <v>0.019665000000000002</v>
      </c>
      <c r="S267" s="136">
        <v>0</v>
      </c>
      <c r="T267" s="137">
        <f>S267*H267</f>
        <v>0</v>
      </c>
      <c r="AR267" s="138" t="s">
        <v>171</v>
      </c>
      <c r="AT267" s="138" t="s">
        <v>149</v>
      </c>
      <c r="AU267" s="138" t="s">
        <v>88</v>
      </c>
      <c r="AY267" s="15" t="s">
        <v>146</v>
      </c>
      <c r="BE267" s="139">
        <f>IF(N267="základní",J267,0)</f>
        <v>0</v>
      </c>
      <c r="BF267" s="139">
        <f>IF(N267="snížená",J267,0)</f>
        <v>0</v>
      </c>
      <c r="BG267" s="139">
        <f>IF(N267="zákl. přenesená",J267,0)</f>
        <v>0</v>
      </c>
      <c r="BH267" s="139">
        <f>IF(N267="sníž. přenesená",J267,0)</f>
        <v>0</v>
      </c>
      <c r="BI267" s="139">
        <f>IF(N267="nulová",J267,0)</f>
        <v>0</v>
      </c>
      <c r="BJ267" s="15" t="s">
        <v>19</v>
      </c>
      <c r="BK267" s="139">
        <f>ROUND(I267*H267,2)</f>
        <v>0</v>
      </c>
      <c r="BL267" s="15" t="s">
        <v>171</v>
      </c>
      <c r="BM267" s="138" t="s">
        <v>715</v>
      </c>
    </row>
    <row r="268" spans="2:47" s="1" customFormat="1" ht="29.25">
      <c r="B268" s="27"/>
      <c r="D268" s="140" t="s">
        <v>156</v>
      </c>
      <c r="F268" s="141" t="s">
        <v>716</v>
      </c>
      <c r="L268" s="27"/>
      <c r="M268" s="142"/>
      <c r="T268" s="51"/>
      <c r="AT268" s="15" t="s">
        <v>156</v>
      </c>
      <c r="AU268" s="15" t="s">
        <v>88</v>
      </c>
    </row>
    <row r="269" spans="2:47" s="1" customFormat="1" ht="39">
      <c r="B269" s="27"/>
      <c r="D269" s="140" t="s">
        <v>158</v>
      </c>
      <c r="F269" s="143" t="s">
        <v>717</v>
      </c>
      <c r="L269" s="27"/>
      <c r="M269" s="142"/>
      <c r="T269" s="51"/>
      <c r="AT269" s="15" t="s">
        <v>158</v>
      </c>
      <c r="AU269" s="15" t="s">
        <v>88</v>
      </c>
    </row>
    <row r="270" spans="2:51" s="12" customFormat="1" ht="12">
      <c r="B270" s="147"/>
      <c r="D270" s="140" t="s">
        <v>259</v>
      </c>
      <c r="E270" s="148" t="s">
        <v>1</v>
      </c>
      <c r="F270" s="149" t="s">
        <v>718</v>
      </c>
      <c r="H270" s="150">
        <v>44.55</v>
      </c>
      <c r="L270" s="147"/>
      <c r="M270" s="151"/>
      <c r="T270" s="152"/>
      <c r="AT270" s="148" t="s">
        <v>259</v>
      </c>
      <c r="AU270" s="148" t="s">
        <v>88</v>
      </c>
      <c r="AV270" s="12" t="s">
        <v>88</v>
      </c>
      <c r="AW270" s="12" t="s">
        <v>35</v>
      </c>
      <c r="AX270" s="12" t="s">
        <v>79</v>
      </c>
      <c r="AY270" s="148" t="s">
        <v>146</v>
      </c>
    </row>
    <row r="271" spans="2:51" s="12" customFormat="1" ht="12">
      <c r="B271" s="147"/>
      <c r="D271" s="140" t="s">
        <v>259</v>
      </c>
      <c r="E271" s="148" t="s">
        <v>1</v>
      </c>
      <c r="F271" s="149" t="s">
        <v>719</v>
      </c>
      <c r="H271" s="150">
        <v>40.95</v>
      </c>
      <c r="L271" s="147"/>
      <c r="M271" s="151"/>
      <c r="T271" s="152"/>
      <c r="AT271" s="148" t="s">
        <v>259</v>
      </c>
      <c r="AU271" s="148" t="s">
        <v>88</v>
      </c>
      <c r="AV271" s="12" t="s">
        <v>88</v>
      </c>
      <c r="AW271" s="12" t="s">
        <v>35</v>
      </c>
      <c r="AX271" s="12" t="s">
        <v>79</v>
      </c>
      <c r="AY271" s="148" t="s">
        <v>146</v>
      </c>
    </row>
    <row r="272" spans="2:51" s="13" customFormat="1" ht="12">
      <c r="B272" s="153"/>
      <c r="D272" s="140" t="s">
        <v>259</v>
      </c>
      <c r="E272" s="154" t="s">
        <v>1</v>
      </c>
      <c r="F272" s="155" t="s">
        <v>263</v>
      </c>
      <c r="H272" s="156">
        <v>85.5</v>
      </c>
      <c r="L272" s="153"/>
      <c r="M272" s="157"/>
      <c r="T272" s="158"/>
      <c r="AT272" s="154" t="s">
        <v>259</v>
      </c>
      <c r="AU272" s="154" t="s">
        <v>88</v>
      </c>
      <c r="AV272" s="13" t="s">
        <v>171</v>
      </c>
      <c r="AW272" s="13" t="s">
        <v>35</v>
      </c>
      <c r="AX272" s="13" t="s">
        <v>19</v>
      </c>
      <c r="AY272" s="154" t="s">
        <v>146</v>
      </c>
    </row>
    <row r="273" spans="2:65" s="1" customFormat="1" ht="16.5" customHeight="1">
      <c r="B273" s="127"/>
      <c r="C273" s="128" t="s">
        <v>406</v>
      </c>
      <c r="D273" s="128" t="s">
        <v>149</v>
      </c>
      <c r="E273" s="129" t="s">
        <v>720</v>
      </c>
      <c r="F273" s="130" t="s">
        <v>721</v>
      </c>
      <c r="G273" s="131" t="s">
        <v>287</v>
      </c>
      <c r="H273" s="132">
        <v>85.5</v>
      </c>
      <c r="I273" s="133"/>
      <c r="J273" s="133">
        <f>ROUND(I273*H273,2)</f>
        <v>0</v>
      </c>
      <c r="K273" s="130" t="s">
        <v>188</v>
      </c>
      <c r="L273" s="27"/>
      <c r="M273" s="134" t="s">
        <v>1</v>
      </c>
      <c r="N273" s="135" t="s">
        <v>44</v>
      </c>
      <c r="O273" s="136">
        <v>0.772</v>
      </c>
      <c r="P273" s="136">
        <f>O273*H273</f>
        <v>66.006</v>
      </c>
      <c r="Q273" s="136">
        <v>0</v>
      </c>
      <c r="R273" s="136">
        <f>Q273*H273</f>
        <v>0</v>
      </c>
      <c r="S273" s="136">
        <v>0</v>
      </c>
      <c r="T273" s="137">
        <f>S273*H273</f>
        <v>0</v>
      </c>
      <c r="AR273" s="138" t="s">
        <v>171</v>
      </c>
      <c r="AT273" s="138" t="s">
        <v>149</v>
      </c>
      <c r="AU273" s="138" t="s">
        <v>88</v>
      </c>
      <c r="AY273" s="15" t="s">
        <v>146</v>
      </c>
      <c r="BE273" s="139">
        <f>IF(N273="základní",J273,0)</f>
        <v>0</v>
      </c>
      <c r="BF273" s="139">
        <f>IF(N273="snížená",J273,0)</f>
        <v>0</v>
      </c>
      <c r="BG273" s="139">
        <f>IF(N273="zákl. přenesená",J273,0)</f>
        <v>0</v>
      </c>
      <c r="BH273" s="139">
        <f>IF(N273="sníž. přenesená",J273,0)</f>
        <v>0</v>
      </c>
      <c r="BI273" s="139">
        <f>IF(N273="nulová",J273,0)</f>
        <v>0</v>
      </c>
      <c r="BJ273" s="15" t="s">
        <v>19</v>
      </c>
      <c r="BK273" s="139">
        <f>ROUND(I273*H273,2)</f>
        <v>0</v>
      </c>
      <c r="BL273" s="15" t="s">
        <v>171</v>
      </c>
      <c r="BM273" s="138" t="s">
        <v>722</v>
      </c>
    </row>
    <row r="274" spans="2:47" s="1" customFormat="1" ht="12">
      <c r="B274" s="27"/>
      <c r="D274" s="140" t="s">
        <v>156</v>
      </c>
      <c r="F274" s="141" t="s">
        <v>723</v>
      </c>
      <c r="L274" s="27"/>
      <c r="M274" s="142"/>
      <c r="T274" s="51"/>
      <c r="AT274" s="15" t="s">
        <v>156</v>
      </c>
      <c r="AU274" s="15" t="s">
        <v>88</v>
      </c>
    </row>
    <row r="275" spans="2:51" s="12" customFormat="1" ht="12">
      <c r="B275" s="147"/>
      <c r="D275" s="140" t="s">
        <v>259</v>
      </c>
      <c r="E275" s="148" t="s">
        <v>1</v>
      </c>
      <c r="F275" s="149" t="s">
        <v>718</v>
      </c>
      <c r="H275" s="150">
        <v>44.55</v>
      </c>
      <c r="L275" s="147"/>
      <c r="M275" s="151"/>
      <c r="T275" s="152"/>
      <c r="AT275" s="148" t="s">
        <v>259</v>
      </c>
      <c r="AU275" s="148" t="s">
        <v>88</v>
      </c>
      <c r="AV275" s="12" t="s">
        <v>88</v>
      </c>
      <c r="AW275" s="12" t="s">
        <v>35</v>
      </c>
      <c r="AX275" s="12" t="s">
        <v>79</v>
      </c>
      <c r="AY275" s="148" t="s">
        <v>146</v>
      </c>
    </row>
    <row r="276" spans="2:51" s="12" customFormat="1" ht="12">
      <c r="B276" s="147"/>
      <c r="D276" s="140" t="s">
        <v>259</v>
      </c>
      <c r="E276" s="148" t="s">
        <v>1</v>
      </c>
      <c r="F276" s="149" t="s">
        <v>719</v>
      </c>
      <c r="H276" s="150">
        <v>40.95</v>
      </c>
      <c r="L276" s="147"/>
      <c r="M276" s="151"/>
      <c r="T276" s="152"/>
      <c r="AT276" s="148" t="s">
        <v>259</v>
      </c>
      <c r="AU276" s="148" t="s">
        <v>88</v>
      </c>
      <c r="AV276" s="12" t="s">
        <v>88</v>
      </c>
      <c r="AW276" s="12" t="s">
        <v>35</v>
      </c>
      <c r="AX276" s="12" t="s">
        <v>79</v>
      </c>
      <c r="AY276" s="148" t="s">
        <v>146</v>
      </c>
    </row>
    <row r="277" spans="2:51" s="13" customFormat="1" ht="12">
      <c r="B277" s="153"/>
      <c r="D277" s="140" t="s">
        <v>259</v>
      </c>
      <c r="E277" s="154" t="s">
        <v>1</v>
      </c>
      <c r="F277" s="155" t="s">
        <v>263</v>
      </c>
      <c r="H277" s="156">
        <v>85.5</v>
      </c>
      <c r="L277" s="153"/>
      <c r="M277" s="157"/>
      <c r="T277" s="158"/>
      <c r="AT277" s="154" t="s">
        <v>259</v>
      </c>
      <c r="AU277" s="154" t="s">
        <v>88</v>
      </c>
      <c r="AV277" s="13" t="s">
        <v>171</v>
      </c>
      <c r="AW277" s="13" t="s">
        <v>35</v>
      </c>
      <c r="AX277" s="13" t="s">
        <v>19</v>
      </c>
      <c r="AY277" s="154" t="s">
        <v>146</v>
      </c>
    </row>
    <row r="278" spans="2:65" s="1" customFormat="1" ht="24" customHeight="1">
      <c r="B278" s="127"/>
      <c r="C278" s="128" t="s">
        <v>412</v>
      </c>
      <c r="D278" s="128" t="s">
        <v>149</v>
      </c>
      <c r="E278" s="129" t="s">
        <v>724</v>
      </c>
      <c r="F278" s="130" t="s">
        <v>725</v>
      </c>
      <c r="G278" s="131" t="s">
        <v>287</v>
      </c>
      <c r="H278" s="132">
        <v>72</v>
      </c>
      <c r="I278" s="133"/>
      <c r="J278" s="133">
        <f>ROUND(I278*H278,2)</f>
        <v>0</v>
      </c>
      <c r="K278" s="130" t="s">
        <v>188</v>
      </c>
      <c r="L278" s="27"/>
      <c r="M278" s="134" t="s">
        <v>1</v>
      </c>
      <c r="N278" s="135" t="s">
        <v>44</v>
      </c>
      <c r="O278" s="136">
        <v>0.693</v>
      </c>
      <c r="P278" s="136">
        <f>O278*H278</f>
        <v>49.895999999999994</v>
      </c>
      <c r="Q278" s="136">
        <v>0</v>
      </c>
      <c r="R278" s="136">
        <f>Q278*H278</f>
        <v>0</v>
      </c>
      <c r="S278" s="136">
        <v>0</v>
      </c>
      <c r="T278" s="137">
        <f>S278*H278</f>
        <v>0</v>
      </c>
      <c r="AR278" s="138" t="s">
        <v>171</v>
      </c>
      <c r="AT278" s="138" t="s">
        <v>149</v>
      </c>
      <c r="AU278" s="138" t="s">
        <v>88</v>
      </c>
      <c r="AY278" s="15" t="s">
        <v>146</v>
      </c>
      <c r="BE278" s="139">
        <f>IF(N278="základní",J278,0)</f>
        <v>0</v>
      </c>
      <c r="BF278" s="139">
        <f>IF(N278="snížená",J278,0)</f>
        <v>0</v>
      </c>
      <c r="BG278" s="139">
        <f>IF(N278="zákl. přenesená",J278,0)</f>
        <v>0</v>
      </c>
      <c r="BH278" s="139">
        <f>IF(N278="sníž. přenesená",J278,0)</f>
        <v>0</v>
      </c>
      <c r="BI278" s="139">
        <f>IF(N278="nulová",J278,0)</f>
        <v>0</v>
      </c>
      <c r="BJ278" s="15" t="s">
        <v>19</v>
      </c>
      <c r="BK278" s="139">
        <f>ROUND(I278*H278,2)</f>
        <v>0</v>
      </c>
      <c r="BL278" s="15" t="s">
        <v>171</v>
      </c>
      <c r="BM278" s="138" t="s">
        <v>726</v>
      </c>
    </row>
    <row r="279" spans="2:47" s="1" customFormat="1" ht="29.25">
      <c r="B279" s="27"/>
      <c r="D279" s="140" t="s">
        <v>156</v>
      </c>
      <c r="F279" s="141" t="s">
        <v>727</v>
      </c>
      <c r="L279" s="27"/>
      <c r="M279" s="142"/>
      <c r="T279" s="51"/>
      <c r="AT279" s="15" t="s">
        <v>156</v>
      </c>
      <c r="AU279" s="15" t="s">
        <v>88</v>
      </c>
    </row>
    <row r="280" spans="2:47" s="1" customFormat="1" ht="39">
      <c r="B280" s="27"/>
      <c r="D280" s="140" t="s">
        <v>158</v>
      </c>
      <c r="F280" s="143" t="s">
        <v>728</v>
      </c>
      <c r="L280" s="27"/>
      <c r="M280" s="142"/>
      <c r="T280" s="51"/>
      <c r="AT280" s="15" t="s">
        <v>158</v>
      </c>
      <c r="AU280" s="15" t="s">
        <v>88</v>
      </c>
    </row>
    <row r="281" spans="2:51" s="12" customFormat="1" ht="12">
      <c r="B281" s="147"/>
      <c r="D281" s="140" t="s">
        <v>259</v>
      </c>
      <c r="E281" s="148" t="s">
        <v>1</v>
      </c>
      <c r="F281" s="149" t="s">
        <v>729</v>
      </c>
      <c r="H281" s="150">
        <v>36</v>
      </c>
      <c r="L281" s="147"/>
      <c r="M281" s="151"/>
      <c r="T281" s="152"/>
      <c r="AT281" s="148" t="s">
        <v>259</v>
      </c>
      <c r="AU281" s="148" t="s">
        <v>88</v>
      </c>
      <c r="AV281" s="12" t="s">
        <v>88</v>
      </c>
      <c r="AW281" s="12" t="s">
        <v>35</v>
      </c>
      <c r="AX281" s="12" t="s">
        <v>79</v>
      </c>
      <c r="AY281" s="148" t="s">
        <v>146</v>
      </c>
    </row>
    <row r="282" spans="2:51" s="12" customFormat="1" ht="12">
      <c r="B282" s="147"/>
      <c r="D282" s="140" t="s">
        <v>259</v>
      </c>
      <c r="E282" s="148" t="s">
        <v>1</v>
      </c>
      <c r="F282" s="149" t="s">
        <v>730</v>
      </c>
      <c r="H282" s="150">
        <v>36</v>
      </c>
      <c r="L282" s="147"/>
      <c r="M282" s="151"/>
      <c r="T282" s="152"/>
      <c r="AT282" s="148" t="s">
        <v>259</v>
      </c>
      <c r="AU282" s="148" t="s">
        <v>88</v>
      </c>
      <c r="AV282" s="12" t="s">
        <v>88</v>
      </c>
      <c r="AW282" s="12" t="s">
        <v>35</v>
      </c>
      <c r="AX282" s="12" t="s">
        <v>79</v>
      </c>
      <c r="AY282" s="148" t="s">
        <v>146</v>
      </c>
    </row>
    <row r="283" spans="2:51" s="13" customFormat="1" ht="12">
      <c r="B283" s="153"/>
      <c r="D283" s="140" t="s">
        <v>259</v>
      </c>
      <c r="E283" s="154" t="s">
        <v>1</v>
      </c>
      <c r="F283" s="155" t="s">
        <v>263</v>
      </c>
      <c r="H283" s="156">
        <v>72</v>
      </c>
      <c r="L283" s="153"/>
      <c r="M283" s="157"/>
      <c r="T283" s="158"/>
      <c r="AT283" s="154" t="s">
        <v>259</v>
      </c>
      <c r="AU283" s="154" t="s">
        <v>88</v>
      </c>
      <c r="AV283" s="13" t="s">
        <v>171</v>
      </c>
      <c r="AW283" s="13" t="s">
        <v>35</v>
      </c>
      <c r="AX283" s="13" t="s">
        <v>19</v>
      </c>
      <c r="AY283" s="154" t="s">
        <v>146</v>
      </c>
    </row>
    <row r="284" spans="2:65" s="1" customFormat="1" ht="16.5" customHeight="1">
      <c r="B284" s="127"/>
      <c r="C284" s="162" t="s">
        <v>418</v>
      </c>
      <c r="D284" s="162" t="s">
        <v>643</v>
      </c>
      <c r="E284" s="163" t="s">
        <v>731</v>
      </c>
      <c r="F284" s="164" t="s">
        <v>732</v>
      </c>
      <c r="G284" s="165" t="s">
        <v>301</v>
      </c>
      <c r="H284" s="166">
        <v>45.804</v>
      </c>
      <c r="I284" s="167"/>
      <c r="J284" s="167">
        <f>ROUND(I284*H284,2)</f>
        <v>0</v>
      </c>
      <c r="K284" s="164" t="s">
        <v>188</v>
      </c>
      <c r="L284" s="168"/>
      <c r="M284" s="169" t="s">
        <v>1</v>
      </c>
      <c r="N284" s="170" t="s">
        <v>44</v>
      </c>
      <c r="O284" s="136">
        <v>0</v>
      </c>
      <c r="P284" s="136">
        <f>O284*H284</f>
        <v>0</v>
      </c>
      <c r="Q284" s="136">
        <v>2.429</v>
      </c>
      <c r="R284" s="136">
        <f>Q284*H284</f>
        <v>111.257916</v>
      </c>
      <c r="S284" s="136">
        <v>0</v>
      </c>
      <c r="T284" s="137">
        <f>S284*H284</f>
        <v>0</v>
      </c>
      <c r="AR284" s="138" t="s">
        <v>199</v>
      </c>
      <c r="AT284" s="138" t="s">
        <v>643</v>
      </c>
      <c r="AU284" s="138" t="s">
        <v>88</v>
      </c>
      <c r="AY284" s="15" t="s">
        <v>146</v>
      </c>
      <c r="BE284" s="139">
        <f>IF(N284="základní",J284,0)</f>
        <v>0</v>
      </c>
      <c r="BF284" s="139">
        <f>IF(N284="snížená",J284,0)</f>
        <v>0</v>
      </c>
      <c r="BG284" s="139">
        <f>IF(N284="zákl. přenesená",J284,0)</f>
        <v>0</v>
      </c>
      <c r="BH284" s="139">
        <f>IF(N284="sníž. přenesená",J284,0)</f>
        <v>0</v>
      </c>
      <c r="BI284" s="139">
        <f>IF(N284="nulová",J284,0)</f>
        <v>0</v>
      </c>
      <c r="BJ284" s="15" t="s">
        <v>19</v>
      </c>
      <c r="BK284" s="139">
        <f>ROUND(I284*H284,2)</f>
        <v>0</v>
      </c>
      <c r="BL284" s="15" t="s">
        <v>171</v>
      </c>
      <c r="BM284" s="138" t="s">
        <v>733</v>
      </c>
    </row>
    <row r="285" spans="2:47" s="1" customFormat="1" ht="19.5">
      <c r="B285" s="27"/>
      <c r="D285" s="140" t="s">
        <v>156</v>
      </c>
      <c r="F285" s="141" t="s">
        <v>734</v>
      </c>
      <c r="L285" s="27"/>
      <c r="M285" s="142"/>
      <c r="T285" s="51"/>
      <c r="AT285" s="15" t="s">
        <v>156</v>
      </c>
      <c r="AU285" s="15" t="s">
        <v>88</v>
      </c>
    </row>
    <row r="286" spans="2:47" s="1" customFormat="1" ht="19.5">
      <c r="B286" s="27"/>
      <c r="D286" s="140" t="s">
        <v>158</v>
      </c>
      <c r="F286" s="143" t="s">
        <v>735</v>
      </c>
      <c r="L286" s="27"/>
      <c r="M286" s="142"/>
      <c r="T286" s="51"/>
      <c r="AT286" s="15" t="s">
        <v>158</v>
      </c>
      <c r="AU286" s="15" t="s">
        <v>88</v>
      </c>
    </row>
    <row r="287" spans="2:51" s="12" customFormat="1" ht="12">
      <c r="B287" s="147"/>
      <c r="D287" s="140" t="s">
        <v>259</v>
      </c>
      <c r="E287" s="148" t="s">
        <v>1</v>
      </c>
      <c r="F287" s="149" t="s">
        <v>736</v>
      </c>
      <c r="H287" s="150">
        <v>22.902</v>
      </c>
      <c r="L287" s="147"/>
      <c r="M287" s="151"/>
      <c r="T287" s="152"/>
      <c r="AT287" s="148" t="s">
        <v>259</v>
      </c>
      <c r="AU287" s="148" t="s">
        <v>88</v>
      </c>
      <c r="AV287" s="12" t="s">
        <v>88</v>
      </c>
      <c r="AW287" s="12" t="s">
        <v>35</v>
      </c>
      <c r="AX287" s="12" t="s">
        <v>79</v>
      </c>
      <c r="AY287" s="148" t="s">
        <v>146</v>
      </c>
    </row>
    <row r="288" spans="2:51" s="12" customFormat="1" ht="12">
      <c r="B288" s="147"/>
      <c r="D288" s="140" t="s">
        <v>259</v>
      </c>
      <c r="E288" s="148" t="s">
        <v>1</v>
      </c>
      <c r="F288" s="149" t="s">
        <v>736</v>
      </c>
      <c r="H288" s="150">
        <v>22.902</v>
      </c>
      <c r="L288" s="147"/>
      <c r="M288" s="151"/>
      <c r="T288" s="152"/>
      <c r="AT288" s="148" t="s">
        <v>259</v>
      </c>
      <c r="AU288" s="148" t="s">
        <v>88</v>
      </c>
      <c r="AV288" s="12" t="s">
        <v>88</v>
      </c>
      <c r="AW288" s="12" t="s">
        <v>35</v>
      </c>
      <c r="AX288" s="12" t="s">
        <v>79</v>
      </c>
      <c r="AY288" s="148" t="s">
        <v>146</v>
      </c>
    </row>
    <row r="289" spans="2:51" s="13" customFormat="1" ht="12">
      <c r="B289" s="153"/>
      <c r="D289" s="140" t="s">
        <v>259</v>
      </c>
      <c r="E289" s="154" t="s">
        <v>1</v>
      </c>
      <c r="F289" s="155" t="s">
        <v>263</v>
      </c>
      <c r="H289" s="156">
        <v>45.804</v>
      </c>
      <c r="L289" s="153"/>
      <c r="M289" s="157"/>
      <c r="T289" s="158"/>
      <c r="AT289" s="154" t="s">
        <v>259</v>
      </c>
      <c r="AU289" s="154" t="s">
        <v>88</v>
      </c>
      <c r="AV289" s="13" t="s">
        <v>171</v>
      </c>
      <c r="AW289" s="13" t="s">
        <v>35</v>
      </c>
      <c r="AX289" s="13" t="s">
        <v>19</v>
      </c>
      <c r="AY289" s="154" t="s">
        <v>146</v>
      </c>
    </row>
    <row r="290" spans="2:65" s="1" customFormat="1" ht="24" customHeight="1">
      <c r="B290" s="127"/>
      <c r="C290" s="128" t="s">
        <v>427</v>
      </c>
      <c r="D290" s="128" t="s">
        <v>149</v>
      </c>
      <c r="E290" s="129" t="s">
        <v>737</v>
      </c>
      <c r="F290" s="130" t="s">
        <v>738</v>
      </c>
      <c r="G290" s="131" t="s">
        <v>361</v>
      </c>
      <c r="H290" s="132">
        <v>2.623</v>
      </c>
      <c r="I290" s="133"/>
      <c r="J290" s="133">
        <f>ROUND(I290*H290,2)</f>
        <v>0</v>
      </c>
      <c r="K290" s="130" t="s">
        <v>188</v>
      </c>
      <c r="L290" s="27"/>
      <c r="M290" s="134" t="s">
        <v>1</v>
      </c>
      <c r="N290" s="135" t="s">
        <v>44</v>
      </c>
      <c r="O290" s="136">
        <v>27.098</v>
      </c>
      <c r="P290" s="136">
        <f>O290*H290</f>
        <v>71.07805400000001</v>
      </c>
      <c r="Q290" s="136">
        <v>1.11332</v>
      </c>
      <c r="R290" s="136">
        <f>Q290*H290</f>
        <v>2.9202383600000004</v>
      </c>
      <c r="S290" s="136">
        <v>0</v>
      </c>
      <c r="T290" s="137">
        <f>S290*H290</f>
        <v>0</v>
      </c>
      <c r="AR290" s="138" t="s">
        <v>171</v>
      </c>
      <c r="AT290" s="138" t="s">
        <v>149</v>
      </c>
      <c r="AU290" s="138" t="s">
        <v>88</v>
      </c>
      <c r="AY290" s="15" t="s">
        <v>146</v>
      </c>
      <c r="BE290" s="139">
        <f>IF(N290="základní",J290,0)</f>
        <v>0</v>
      </c>
      <c r="BF290" s="139">
        <f>IF(N290="snížená",J290,0)</f>
        <v>0</v>
      </c>
      <c r="BG290" s="139">
        <f>IF(N290="zákl. přenesená",J290,0)</f>
        <v>0</v>
      </c>
      <c r="BH290" s="139">
        <f>IF(N290="sníž. přenesená",J290,0)</f>
        <v>0</v>
      </c>
      <c r="BI290" s="139">
        <f>IF(N290="nulová",J290,0)</f>
        <v>0</v>
      </c>
      <c r="BJ290" s="15" t="s">
        <v>19</v>
      </c>
      <c r="BK290" s="139">
        <f>ROUND(I290*H290,2)</f>
        <v>0</v>
      </c>
      <c r="BL290" s="15" t="s">
        <v>171</v>
      </c>
      <c r="BM290" s="138" t="s">
        <v>739</v>
      </c>
    </row>
    <row r="291" spans="2:47" s="1" customFormat="1" ht="12">
      <c r="B291" s="27"/>
      <c r="D291" s="140" t="s">
        <v>156</v>
      </c>
      <c r="F291" s="141" t="s">
        <v>740</v>
      </c>
      <c r="L291" s="27"/>
      <c r="M291" s="142"/>
      <c r="T291" s="51"/>
      <c r="AT291" s="15" t="s">
        <v>156</v>
      </c>
      <c r="AU291" s="15" t="s">
        <v>88</v>
      </c>
    </row>
    <row r="292" spans="2:47" s="1" customFormat="1" ht="29.25">
      <c r="B292" s="27"/>
      <c r="D292" s="140" t="s">
        <v>158</v>
      </c>
      <c r="F292" s="143" t="s">
        <v>741</v>
      </c>
      <c r="L292" s="27"/>
      <c r="M292" s="142"/>
      <c r="T292" s="51"/>
      <c r="AT292" s="15" t="s">
        <v>158</v>
      </c>
      <c r="AU292" s="15" t="s">
        <v>88</v>
      </c>
    </row>
    <row r="293" spans="2:51" s="12" customFormat="1" ht="12">
      <c r="B293" s="147"/>
      <c r="D293" s="140" t="s">
        <v>259</v>
      </c>
      <c r="E293" s="148" t="s">
        <v>1</v>
      </c>
      <c r="F293" s="149" t="s">
        <v>742</v>
      </c>
      <c r="H293" s="150">
        <v>2.623</v>
      </c>
      <c r="L293" s="147"/>
      <c r="M293" s="151"/>
      <c r="T293" s="152"/>
      <c r="AT293" s="148" t="s">
        <v>259</v>
      </c>
      <c r="AU293" s="148" t="s">
        <v>88</v>
      </c>
      <c r="AV293" s="12" t="s">
        <v>88</v>
      </c>
      <c r="AW293" s="12" t="s">
        <v>35</v>
      </c>
      <c r="AX293" s="12" t="s">
        <v>19</v>
      </c>
      <c r="AY293" s="148" t="s">
        <v>146</v>
      </c>
    </row>
    <row r="294" spans="2:65" s="1" customFormat="1" ht="16.5" customHeight="1">
      <c r="B294" s="127"/>
      <c r="C294" s="128" t="s">
        <v>437</v>
      </c>
      <c r="D294" s="128" t="s">
        <v>149</v>
      </c>
      <c r="E294" s="129" t="s">
        <v>743</v>
      </c>
      <c r="F294" s="130" t="s">
        <v>744</v>
      </c>
      <c r="G294" s="131" t="s">
        <v>301</v>
      </c>
      <c r="H294" s="132">
        <v>25.028</v>
      </c>
      <c r="I294" s="133"/>
      <c r="J294" s="133">
        <f>ROUND(I294*H294,2)</f>
        <v>0</v>
      </c>
      <c r="K294" s="130" t="s">
        <v>188</v>
      </c>
      <c r="L294" s="27"/>
      <c r="M294" s="134" t="s">
        <v>1</v>
      </c>
      <c r="N294" s="135" t="s">
        <v>44</v>
      </c>
      <c r="O294" s="136">
        <v>0.81</v>
      </c>
      <c r="P294" s="136">
        <f>O294*H294</f>
        <v>20.27268</v>
      </c>
      <c r="Q294" s="136">
        <v>0</v>
      </c>
      <c r="R294" s="136">
        <f>Q294*H294</f>
        <v>0</v>
      </c>
      <c r="S294" s="136">
        <v>0</v>
      </c>
      <c r="T294" s="137">
        <f>S294*H294</f>
        <v>0</v>
      </c>
      <c r="AR294" s="138" t="s">
        <v>171</v>
      </c>
      <c r="AT294" s="138" t="s">
        <v>149</v>
      </c>
      <c r="AU294" s="138" t="s">
        <v>88</v>
      </c>
      <c r="AY294" s="15" t="s">
        <v>146</v>
      </c>
      <c r="BE294" s="139">
        <f>IF(N294="základní",J294,0)</f>
        <v>0</v>
      </c>
      <c r="BF294" s="139">
        <f>IF(N294="snížená",J294,0)</f>
        <v>0</v>
      </c>
      <c r="BG294" s="139">
        <f>IF(N294="zákl. přenesená",J294,0)</f>
        <v>0</v>
      </c>
      <c r="BH294" s="139">
        <f>IF(N294="sníž. přenesená",J294,0)</f>
        <v>0</v>
      </c>
      <c r="BI294" s="139">
        <f>IF(N294="nulová",J294,0)</f>
        <v>0</v>
      </c>
      <c r="BJ294" s="15" t="s">
        <v>19</v>
      </c>
      <c r="BK294" s="139">
        <f>ROUND(I294*H294,2)</f>
        <v>0</v>
      </c>
      <c r="BL294" s="15" t="s">
        <v>171</v>
      </c>
      <c r="BM294" s="138" t="s">
        <v>745</v>
      </c>
    </row>
    <row r="295" spans="2:47" s="1" customFormat="1" ht="19.5">
      <c r="B295" s="27"/>
      <c r="D295" s="140" t="s">
        <v>156</v>
      </c>
      <c r="F295" s="141" t="s">
        <v>746</v>
      </c>
      <c r="L295" s="27"/>
      <c r="M295" s="142"/>
      <c r="T295" s="51"/>
      <c r="AT295" s="15" t="s">
        <v>156</v>
      </c>
      <c r="AU295" s="15" t="s">
        <v>88</v>
      </c>
    </row>
    <row r="296" spans="2:47" s="1" customFormat="1" ht="29.25">
      <c r="B296" s="27"/>
      <c r="D296" s="140" t="s">
        <v>158</v>
      </c>
      <c r="F296" s="143" t="s">
        <v>747</v>
      </c>
      <c r="L296" s="27"/>
      <c r="M296" s="142"/>
      <c r="T296" s="51"/>
      <c r="AT296" s="15" t="s">
        <v>158</v>
      </c>
      <c r="AU296" s="15" t="s">
        <v>88</v>
      </c>
    </row>
    <row r="297" spans="2:51" s="12" customFormat="1" ht="12">
      <c r="B297" s="147"/>
      <c r="D297" s="140" t="s">
        <v>259</v>
      </c>
      <c r="E297" s="148" t="s">
        <v>1</v>
      </c>
      <c r="F297" s="149" t="s">
        <v>748</v>
      </c>
      <c r="H297" s="150">
        <v>9.94</v>
      </c>
      <c r="L297" s="147"/>
      <c r="M297" s="151"/>
      <c r="T297" s="152"/>
      <c r="AT297" s="148" t="s">
        <v>259</v>
      </c>
      <c r="AU297" s="148" t="s">
        <v>88</v>
      </c>
      <c r="AV297" s="12" t="s">
        <v>88</v>
      </c>
      <c r="AW297" s="12" t="s">
        <v>35</v>
      </c>
      <c r="AX297" s="12" t="s">
        <v>79</v>
      </c>
      <c r="AY297" s="148" t="s">
        <v>146</v>
      </c>
    </row>
    <row r="298" spans="2:51" s="12" customFormat="1" ht="12">
      <c r="B298" s="147"/>
      <c r="D298" s="140" t="s">
        <v>259</v>
      </c>
      <c r="E298" s="148" t="s">
        <v>1</v>
      </c>
      <c r="F298" s="149" t="s">
        <v>749</v>
      </c>
      <c r="H298" s="150">
        <v>9.94</v>
      </c>
      <c r="L298" s="147"/>
      <c r="M298" s="151"/>
      <c r="T298" s="152"/>
      <c r="AT298" s="148" t="s">
        <v>259</v>
      </c>
      <c r="AU298" s="148" t="s">
        <v>88</v>
      </c>
      <c r="AV298" s="12" t="s">
        <v>88</v>
      </c>
      <c r="AW298" s="12" t="s">
        <v>35</v>
      </c>
      <c r="AX298" s="12" t="s">
        <v>79</v>
      </c>
      <c r="AY298" s="148" t="s">
        <v>146</v>
      </c>
    </row>
    <row r="299" spans="2:51" s="12" customFormat="1" ht="12">
      <c r="B299" s="147"/>
      <c r="D299" s="140" t="s">
        <v>259</v>
      </c>
      <c r="E299" s="148" t="s">
        <v>1</v>
      </c>
      <c r="F299" s="149" t="s">
        <v>750</v>
      </c>
      <c r="H299" s="150">
        <v>1.908</v>
      </c>
      <c r="L299" s="147"/>
      <c r="M299" s="151"/>
      <c r="T299" s="152"/>
      <c r="AT299" s="148" t="s">
        <v>259</v>
      </c>
      <c r="AU299" s="148" t="s">
        <v>88</v>
      </c>
      <c r="AV299" s="12" t="s">
        <v>88</v>
      </c>
      <c r="AW299" s="12" t="s">
        <v>35</v>
      </c>
      <c r="AX299" s="12" t="s">
        <v>79</v>
      </c>
      <c r="AY299" s="148" t="s">
        <v>146</v>
      </c>
    </row>
    <row r="300" spans="2:51" s="12" customFormat="1" ht="12">
      <c r="B300" s="147"/>
      <c r="D300" s="140" t="s">
        <v>259</v>
      </c>
      <c r="E300" s="148" t="s">
        <v>1</v>
      </c>
      <c r="F300" s="149" t="s">
        <v>751</v>
      </c>
      <c r="H300" s="150">
        <v>3.24</v>
      </c>
      <c r="L300" s="147"/>
      <c r="M300" s="151"/>
      <c r="T300" s="152"/>
      <c r="AT300" s="148" t="s">
        <v>259</v>
      </c>
      <c r="AU300" s="148" t="s">
        <v>88</v>
      </c>
      <c r="AV300" s="12" t="s">
        <v>88</v>
      </c>
      <c r="AW300" s="12" t="s">
        <v>35</v>
      </c>
      <c r="AX300" s="12" t="s">
        <v>79</v>
      </c>
      <c r="AY300" s="148" t="s">
        <v>146</v>
      </c>
    </row>
    <row r="301" spans="2:51" s="13" customFormat="1" ht="12">
      <c r="B301" s="153"/>
      <c r="D301" s="140" t="s">
        <v>259</v>
      </c>
      <c r="E301" s="154" t="s">
        <v>1</v>
      </c>
      <c r="F301" s="155" t="s">
        <v>263</v>
      </c>
      <c r="H301" s="156">
        <v>25.028</v>
      </c>
      <c r="L301" s="153"/>
      <c r="M301" s="157"/>
      <c r="T301" s="158"/>
      <c r="AT301" s="154" t="s">
        <v>259</v>
      </c>
      <c r="AU301" s="154" t="s">
        <v>88</v>
      </c>
      <c r="AV301" s="13" t="s">
        <v>171</v>
      </c>
      <c r="AW301" s="13" t="s">
        <v>35</v>
      </c>
      <c r="AX301" s="13" t="s">
        <v>19</v>
      </c>
      <c r="AY301" s="154" t="s">
        <v>146</v>
      </c>
    </row>
    <row r="302" spans="2:65" s="1" customFormat="1" ht="16.5" customHeight="1">
      <c r="B302" s="127"/>
      <c r="C302" s="128" t="s">
        <v>446</v>
      </c>
      <c r="D302" s="128" t="s">
        <v>149</v>
      </c>
      <c r="E302" s="129" t="s">
        <v>752</v>
      </c>
      <c r="F302" s="130" t="s">
        <v>753</v>
      </c>
      <c r="G302" s="131" t="s">
        <v>245</v>
      </c>
      <c r="H302" s="132">
        <v>37.635</v>
      </c>
      <c r="I302" s="133"/>
      <c r="J302" s="133">
        <f>ROUND(I302*H302,2)</f>
        <v>0</v>
      </c>
      <c r="K302" s="130" t="s">
        <v>188</v>
      </c>
      <c r="L302" s="27"/>
      <c r="M302" s="134" t="s">
        <v>1</v>
      </c>
      <c r="N302" s="135" t="s">
        <v>44</v>
      </c>
      <c r="O302" s="136">
        <v>0.397</v>
      </c>
      <c r="P302" s="136">
        <f>O302*H302</f>
        <v>14.941095</v>
      </c>
      <c r="Q302" s="136">
        <v>0.00144</v>
      </c>
      <c r="R302" s="136">
        <f>Q302*H302</f>
        <v>0.054194400000000004</v>
      </c>
      <c r="S302" s="136">
        <v>0</v>
      </c>
      <c r="T302" s="137">
        <f>S302*H302</f>
        <v>0</v>
      </c>
      <c r="AR302" s="138" t="s">
        <v>171</v>
      </c>
      <c r="AT302" s="138" t="s">
        <v>149</v>
      </c>
      <c r="AU302" s="138" t="s">
        <v>88</v>
      </c>
      <c r="AY302" s="15" t="s">
        <v>146</v>
      </c>
      <c r="BE302" s="139">
        <f>IF(N302="základní",J302,0)</f>
        <v>0</v>
      </c>
      <c r="BF302" s="139">
        <f>IF(N302="snížená",J302,0)</f>
        <v>0</v>
      </c>
      <c r="BG302" s="139">
        <f>IF(N302="zákl. přenesená",J302,0)</f>
        <v>0</v>
      </c>
      <c r="BH302" s="139">
        <f>IF(N302="sníž. přenesená",J302,0)</f>
        <v>0</v>
      </c>
      <c r="BI302" s="139">
        <f>IF(N302="nulová",J302,0)</f>
        <v>0</v>
      </c>
      <c r="BJ302" s="15" t="s">
        <v>19</v>
      </c>
      <c r="BK302" s="139">
        <f>ROUND(I302*H302,2)</f>
        <v>0</v>
      </c>
      <c r="BL302" s="15" t="s">
        <v>171</v>
      </c>
      <c r="BM302" s="138" t="s">
        <v>754</v>
      </c>
    </row>
    <row r="303" spans="2:47" s="1" customFormat="1" ht="12">
      <c r="B303" s="27"/>
      <c r="D303" s="140" t="s">
        <v>156</v>
      </c>
      <c r="F303" s="141" t="s">
        <v>755</v>
      </c>
      <c r="L303" s="27"/>
      <c r="M303" s="142"/>
      <c r="T303" s="51"/>
      <c r="AT303" s="15" t="s">
        <v>156</v>
      </c>
      <c r="AU303" s="15" t="s">
        <v>88</v>
      </c>
    </row>
    <row r="304" spans="2:47" s="1" customFormat="1" ht="19.5">
      <c r="B304" s="27"/>
      <c r="D304" s="140" t="s">
        <v>158</v>
      </c>
      <c r="F304" s="143" t="s">
        <v>756</v>
      </c>
      <c r="L304" s="27"/>
      <c r="M304" s="142"/>
      <c r="T304" s="51"/>
      <c r="AT304" s="15" t="s">
        <v>158</v>
      </c>
      <c r="AU304" s="15" t="s">
        <v>88</v>
      </c>
    </row>
    <row r="305" spans="2:51" s="12" customFormat="1" ht="12">
      <c r="B305" s="147"/>
      <c r="D305" s="140" t="s">
        <v>259</v>
      </c>
      <c r="E305" s="148" t="s">
        <v>1</v>
      </c>
      <c r="F305" s="149" t="s">
        <v>757</v>
      </c>
      <c r="H305" s="150">
        <v>14.16</v>
      </c>
      <c r="L305" s="147"/>
      <c r="M305" s="151"/>
      <c r="T305" s="152"/>
      <c r="AT305" s="148" t="s">
        <v>259</v>
      </c>
      <c r="AU305" s="148" t="s">
        <v>88</v>
      </c>
      <c r="AV305" s="12" t="s">
        <v>88</v>
      </c>
      <c r="AW305" s="12" t="s">
        <v>35</v>
      </c>
      <c r="AX305" s="12" t="s">
        <v>79</v>
      </c>
      <c r="AY305" s="148" t="s">
        <v>146</v>
      </c>
    </row>
    <row r="306" spans="2:51" s="12" customFormat="1" ht="12">
      <c r="B306" s="147"/>
      <c r="D306" s="140" t="s">
        <v>259</v>
      </c>
      <c r="E306" s="148" t="s">
        <v>1</v>
      </c>
      <c r="F306" s="149" t="s">
        <v>758</v>
      </c>
      <c r="H306" s="150">
        <v>14.16</v>
      </c>
      <c r="L306" s="147"/>
      <c r="M306" s="151"/>
      <c r="T306" s="152"/>
      <c r="AT306" s="148" t="s">
        <v>259</v>
      </c>
      <c r="AU306" s="148" t="s">
        <v>88</v>
      </c>
      <c r="AV306" s="12" t="s">
        <v>88</v>
      </c>
      <c r="AW306" s="12" t="s">
        <v>35</v>
      </c>
      <c r="AX306" s="12" t="s">
        <v>79</v>
      </c>
      <c r="AY306" s="148" t="s">
        <v>146</v>
      </c>
    </row>
    <row r="307" spans="2:51" s="12" customFormat="1" ht="12">
      <c r="B307" s="147"/>
      <c r="D307" s="140" t="s">
        <v>259</v>
      </c>
      <c r="E307" s="148" t="s">
        <v>1</v>
      </c>
      <c r="F307" s="149" t="s">
        <v>759</v>
      </c>
      <c r="H307" s="150">
        <v>3.825</v>
      </c>
      <c r="L307" s="147"/>
      <c r="M307" s="151"/>
      <c r="T307" s="152"/>
      <c r="AT307" s="148" t="s">
        <v>259</v>
      </c>
      <c r="AU307" s="148" t="s">
        <v>88</v>
      </c>
      <c r="AV307" s="12" t="s">
        <v>88</v>
      </c>
      <c r="AW307" s="12" t="s">
        <v>35</v>
      </c>
      <c r="AX307" s="12" t="s">
        <v>79</v>
      </c>
      <c r="AY307" s="148" t="s">
        <v>146</v>
      </c>
    </row>
    <row r="308" spans="2:51" s="12" customFormat="1" ht="12">
      <c r="B308" s="147"/>
      <c r="D308" s="140" t="s">
        <v>259</v>
      </c>
      <c r="E308" s="148" t="s">
        <v>1</v>
      </c>
      <c r="F308" s="149" t="s">
        <v>760</v>
      </c>
      <c r="H308" s="150">
        <v>5.49</v>
      </c>
      <c r="L308" s="147"/>
      <c r="M308" s="151"/>
      <c r="T308" s="152"/>
      <c r="AT308" s="148" t="s">
        <v>259</v>
      </c>
      <c r="AU308" s="148" t="s">
        <v>88</v>
      </c>
      <c r="AV308" s="12" t="s">
        <v>88</v>
      </c>
      <c r="AW308" s="12" t="s">
        <v>35</v>
      </c>
      <c r="AX308" s="12" t="s">
        <v>79</v>
      </c>
      <c r="AY308" s="148" t="s">
        <v>146</v>
      </c>
    </row>
    <row r="309" spans="2:51" s="13" customFormat="1" ht="12">
      <c r="B309" s="153"/>
      <c r="D309" s="140" t="s">
        <v>259</v>
      </c>
      <c r="E309" s="154" t="s">
        <v>1</v>
      </c>
      <c r="F309" s="155" t="s">
        <v>263</v>
      </c>
      <c r="H309" s="156">
        <v>37.635</v>
      </c>
      <c r="L309" s="153"/>
      <c r="M309" s="157"/>
      <c r="T309" s="158"/>
      <c r="AT309" s="154" t="s">
        <v>259</v>
      </c>
      <c r="AU309" s="154" t="s">
        <v>88</v>
      </c>
      <c r="AV309" s="13" t="s">
        <v>171</v>
      </c>
      <c r="AW309" s="13" t="s">
        <v>35</v>
      </c>
      <c r="AX309" s="13" t="s">
        <v>19</v>
      </c>
      <c r="AY309" s="154" t="s">
        <v>146</v>
      </c>
    </row>
    <row r="310" spans="2:65" s="1" customFormat="1" ht="16.5" customHeight="1">
      <c r="B310" s="127"/>
      <c r="C310" s="128" t="s">
        <v>455</v>
      </c>
      <c r="D310" s="128" t="s">
        <v>149</v>
      </c>
      <c r="E310" s="129" t="s">
        <v>761</v>
      </c>
      <c r="F310" s="130" t="s">
        <v>762</v>
      </c>
      <c r="G310" s="131" t="s">
        <v>245</v>
      </c>
      <c r="H310" s="132">
        <v>37.635</v>
      </c>
      <c r="I310" s="133"/>
      <c r="J310" s="133">
        <f>ROUND(I310*H310,2)</f>
        <v>0</v>
      </c>
      <c r="K310" s="130" t="s">
        <v>188</v>
      </c>
      <c r="L310" s="27"/>
      <c r="M310" s="134" t="s">
        <v>1</v>
      </c>
      <c r="N310" s="135" t="s">
        <v>44</v>
      </c>
      <c r="O310" s="136">
        <v>0.144</v>
      </c>
      <c r="P310" s="136">
        <f>O310*H310</f>
        <v>5.419439999999999</v>
      </c>
      <c r="Q310" s="136">
        <v>4E-05</v>
      </c>
      <c r="R310" s="136">
        <f>Q310*H310</f>
        <v>0.0015054</v>
      </c>
      <c r="S310" s="136">
        <v>0</v>
      </c>
      <c r="T310" s="137">
        <f>S310*H310</f>
        <v>0</v>
      </c>
      <c r="AR310" s="138" t="s">
        <v>171</v>
      </c>
      <c r="AT310" s="138" t="s">
        <v>149</v>
      </c>
      <c r="AU310" s="138" t="s">
        <v>88</v>
      </c>
      <c r="AY310" s="15" t="s">
        <v>146</v>
      </c>
      <c r="BE310" s="139">
        <f>IF(N310="základní",J310,0)</f>
        <v>0</v>
      </c>
      <c r="BF310" s="139">
        <f>IF(N310="snížená",J310,0)</f>
        <v>0</v>
      </c>
      <c r="BG310" s="139">
        <f>IF(N310="zákl. přenesená",J310,0)</f>
        <v>0</v>
      </c>
      <c r="BH310" s="139">
        <f>IF(N310="sníž. přenesená",J310,0)</f>
        <v>0</v>
      </c>
      <c r="BI310" s="139">
        <f>IF(N310="nulová",J310,0)</f>
        <v>0</v>
      </c>
      <c r="BJ310" s="15" t="s">
        <v>19</v>
      </c>
      <c r="BK310" s="139">
        <f>ROUND(I310*H310,2)</f>
        <v>0</v>
      </c>
      <c r="BL310" s="15" t="s">
        <v>171</v>
      </c>
      <c r="BM310" s="138" t="s">
        <v>763</v>
      </c>
    </row>
    <row r="311" spans="2:47" s="1" customFormat="1" ht="19.5">
      <c r="B311" s="27"/>
      <c r="D311" s="140" t="s">
        <v>156</v>
      </c>
      <c r="F311" s="141" t="s">
        <v>764</v>
      </c>
      <c r="L311" s="27"/>
      <c r="M311" s="142"/>
      <c r="T311" s="51"/>
      <c r="AT311" s="15" t="s">
        <v>156</v>
      </c>
      <c r="AU311" s="15" t="s">
        <v>88</v>
      </c>
    </row>
    <row r="312" spans="2:47" s="1" customFormat="1" ht="19.5">
      <c r="B312" s="27"/>
      <c r="D312" s="140" t="s">
        <v>158</v>
      </c>
      <c r="F312" s="143" t="s">
        <v>756</v>
      </c>
      <c r="L312" s="27"/>
      <c r="M312" s="142"/>
      <c r="T312" s="51"/>
      <c r="AT312" s="15" t="s">
        <v>158</v>
      </c>
      <c r="AU312" s="15" t="s">
        <v>88</v>
      </c>
    </row>
    <row r="313" spans="2:51" s="12" customFormat="1" ht="12">
      <c r="B313" s="147"/>
      <c r="D313" s="140" t="s">
        <v>259</v>
      </c>
      <c r="E313" s="148" t="s">
        <v>1</v>
      </c>
      <c r="F313" s="149" t="s">
        <v>757</v>
      </c>
      <c r="H313" s="150">
        <v>14.16</v>
      </c>
      <c r="L313" s="147"/>
      <c r="M313" s="151"/>
      <c r="T313" s="152"/>
      <c r="AT313" s="148" t="s">
        <v>259</v>
      </c>
      <c r="AU313" s="148" t="s">
        <v>88</v>
      </c>
      <c r="AV313" s="12" t="s">
        <v>88</v>
      </c>
      <c r="AW313" s="12" t="s">
        <v>35</v>
      </c>
      <c r="AX313" s="12" t="s">
        <v>79</v>
      </c>
      <c r="AY313" s="148" t="s">
        <v>146</v>
      </c>
    </row>
    <row r="314" spans="2:51" s="12" customFormat="1" ht="12">
      <c r="B314" s="147"/>
      <c r="D314" s="140" t="s">
        <v>259</v>
      </c>
      <c r="E314" s="148" t="s">
        <v>1</v>
      </c>
      <c r="F314" s="149" t="s">
        <v>758</v>
      </c>
      <c r="H314" s="150">
        <v>14.16</v>
      </c>
      <c r="L314" s="147"/>
      <c r="M314" s="151"/>
      <c r="T314" s="152"/>
      <c r="AT314" s="148" t="s">
        <v>259</v>
      </c>
      <c r="AU314" s="148" t="s">
        <v>88</v>
      </c>
      <c r="AV314" s="12" t="s">
        <v>88</v>
      </c>
      <c r="AW314" s="12" t="s">
        <v>35</v>
      </c>
      <c r="AX314" s="12" t="s">
        <v>79</v>
      </c>
      <c r="AY314" s="148" t="s">
        <v>146</v>
      </c>
    </row>
    <row r="315" spans="2:51" s="12" customFormat="1" ht="12">
      <c r="B315" s="147"/>
      <c r="D315" s="140" t="s">
        <v>259</v>
      </c>
      <c r="E315" s="148" t="s">
        <v>1</v>
      </c>
      <c r="F315" s="149" t="s">
        <v>759</v>
      </c>
      <c r="H315" s="150">
        <v>3.825</v>
      </c>
      <c r="L315" s="147"/>
      <c r="M315" s="151"/>
      <c r="T315" s="152"/>
      <c r="AT315" s="148" t="s">
        <v>259</v>
      </c>
      <c r="AU315" s="148" t="s">
        <v>88</v>
      </c>
      <c r="AV315" s="12" t="s">
        <v>88</v>
      </c>
      <c r="AW315" s="12" t="s">
        <v>35</v>
      </c>
      <c r="AX315" s="12" t="s">
        <v>79</v>
      </c>
      <c r="AY315" s="148" t="s">
        <v>146</v>
      </c>
    </row>
    <row r="316" spans="2:51" s="12" customFormat="1" ht="12">
      <c r="B316" s="147"/>
      <c r="D316" s="140" t="s">
        <v>259</v>
      </c>
      <c r="E316" s="148" t="s">
        <v>1</v>
      </c>
      <c r="F316" s="149" t="s">
        <v>760</v>
      </c>
      <c r="H316" s="150">
        <v>5.49</v>
      </c>
      <c r="L316" s="147"/>
      <c r="M316" s="151"/>
      <c r="T316" s="152"/>
      <c r="AT316" s="148" t="s">
        <v>259</v>
      </c>
      <c r="AU316" s="148" t="s">
        <v>88</v>
      </c>
      <c r="AV316" s="12" t="s">
        <v>88</v>
      </c>
      <c r="AW316" s="12" t="s">
        <v>35</v>
      </c>
      <c r="AX316" s="12" t="s">
        <v>79</v>
      </c>
      <c r="AY316" s="148" t="s">
        <v>146</v>
      </c>
    </row>
    <row r="317" spans="2:51" s="13" customFormat="1" ht="12">
      <c r="B317" s="153"/>
      <c r="D317" s="140" t="s">
        <v>259</v>
      </c>
      <c r="E317" s="154" t="s">
        <v>1</v>
      </c>
      <c r="F317" s="155" t="s">
        <v>263</v>
      </c>
      <c r="H317" s="156">
        <v>37.635</v>
      </c>
      <c r="L317" s="153"/>
      <c r="M317" s="157"/>
      <c r="T317" s="158"/>
      <c r="AT317" s="154" t="s">
        <v>259</v>
      </c>
      <c r="AU317" s="154" t="s">
        <v>88</v>
      </c>
      <c r="AV317" s="13" t="s">
        <v>171</v>
      </c>
      <c r="AW317" s="13" t="s">
        <v>35</v>
      </c>
      <c r="AX317" s="13" t="s">
        <v>19</v>
      </c>
      <c r="AY317" s="154" t="s">
        <v>146</v>
      </c>
    </row>
    <row r="318" spans="2:65" s="1" customFormat="1" ht="24" customHeight="1">
      <c r="B318" s="127"/>
      <c r="C318" s="128" t="s">
        <v>463</v>
      </c>
      <c r="D318" s="128" t="s">
        <v>149</v>
      </c>
      <c r="E318" s="129" t="s">
        <v>765</v>
      </c>
      <c r="F318" s="130" t="s">
        <v>766</v>
      </c>
      <c r="G318" s="131" t="s">
        <v>361</v>
      </c>
      <c r="H318" s="132">
        <v>3.003</v>
      </c>
      <c r="I318" s="133"/>
      <c r="J318" s="133">
        <f>ROUND(I318*H318,2)</f>
        <v>0</v>
      </c>
      <c r="K318" s="130" t="s">
        <v>188</v>
      </c>
      <c r="L318" s="27"/>
      <c r="M318" s="134" t="s">
        <v>1</v>
      </c>
      <c r="N318" s="135" t="s">
        <v>44</v>
      </c>
      <c r="O318" s="136">
        <v>40.591</v>
      </c>
      <c r="P318" s="136">
        <f>O318*H318</f>
        <v>121.89477300000001</v>
      </c>
      <c r="Q318" s="136">
        <v>1.03822</v>
      </c>
      <c r="R318" s="136">
        <f>Q318*H318</f>
        <v>3.11777466</v>
      </c>
      <c r="S318" s="136">
        <v>0</v>
      </c>
      <c r="T318" s="137">
        <f>S318*H318</f>
        <v>0</v>
      </c>
      <c r="AR318" s="138" t="s">
        <v>171</v>
      </c>
      <c r="AT318" s="138" t="s">
        <v>149</v>
      </c>
      <c r="AU318" s="138" t="s">
        <v>88</v>
      </c>
      <c r="AY318" s="15" t="s">
        <v>146</v>
      </c>
      <c r="BE318" s="139">
        <f>IF(N318="základní",J318,0)</f>
        <v>0</v>
      </c>
      <c r="BF318" s="139">
        <f>IF(N318="snížená",J318,0)</f>
        <v>0</v>
      </c>
      <c r="BG318" s="139">
        <f>IF(N318="zákl. přenesená",J318,0)</f>
        <v>0</v>
      </c>
      <c r="BH318" s="139">
        <f>IF(N318="sníž. přenesená",J318,0)</f>
        <v>0</v>
      </c>
      <c r="BI318" s="139">
        <f>IF(N318="nulová",J318,0)</f>
        <v>0</v>
      </c>
      <c r="BJ318" s="15" t="s">
        <v>19</v>
      </c>
      <c r="BK318" s="139">
        <f>ROUND(I318*H318,2)</f>
        <v>0</v>
      </c>
      <c r="BL318" s="15" t="s">
        <v>171</v>
      </c>
      <c r="BM318" s="138" t="s">
        <v>767</v>
      </c>
    </row>
    <row r="319" spans="2:47" s="1" customFormat="1" ht="19.5">
      <c r="B319" s="27"/>
      <c r="D319" s="140" t="s">
        <v>156</v>
      </c>
      <c r="F319" s="141" t="s">
        <v>768</v>
      </c>
      <c r="L319" s="27"/>
      <c r="M319" s="142"/>
      <c r="T319" s="51"/>
      <c r="AT319" s="15" t="s">
        <v>156</v>
      </c>
      <c r="AU319" s="15" t="s">
        <v>88</v>
      </c>
    </row>
    <row r="320" spans="2:47" s="1" customFormat="1" ht="29.25">
      <c r="B320" s="27"/>
      <c r="D320" s="140" t="s">
        <v>158</v>
      </c>
      <c r="F320" s="143" t="s">
        <v>769</v>
      </c>
      <c r="L320" s="27"/>
      <c r="M320" s="142"/>
      <c r="T320" s="51"/>
      <c r="AT320" s="15" t="s">
        <v>158</v>
      </c>
      <c r="AU320" s="15" t="s">
        <v>88</v>
      </c>
    </row>
    <row r="321" spans="2:51" s="12" customFormat="1" ht="12">
      <c r="B321" s="147"/>
      <c r="D321" s="140" t="s">
        <v>259</v>
      </c>
      <c r="E321" s="148" t="s">
        <v>1</v>
      </c>
      <c r="F321" s="149" t="s">
        <v>770</v>
      </c>
      <c r="H321" s="150">
        <v>3.003</v>
      </c>
      <c r="L321" s="147"/>
      <c r="M321" s="151"/>
      <c r="T321" s="152"/>
      <c r="AT321" s="148" t="s">
        <v>259</v>
      </c>
      <c r="AU321" s="148" t="s">
        <v>88</v>
      </c>
      <c r="AV321" s="12" t="s">
        <v>88</v>
      </c>
      <c r="AW321" s="12" t="s">
        <v>35</v>
      </c>
      <c r="AX321" s="12" t="s">
        <v>19</v>
      </c>
      <c r="AY321" s="148" t="s">
        <v>146</v>
      </c>
    </row>
    <row r="322" spans="2:63" s="11" customFormat="1" ht="22.9" customHeight="1">
      <c r="B322" s="116"/>
      <c r="D322" s="117" t="s">
        <v>78</v>
      </c>
      <c r="E322" s="125" t="s">
        <v>165</v>
      </c>
      <c r="F322" s="125" t="s">
        <v>771</v>
      </c>
      <c r="J322" s="126">
        <f>BK322</f>
        <v>0</v>
      </c>
      <c r="L322" s="116"/>
      <c r="M322" s="120"/>
      <c r="P322" s="121">
        <f>SUM(P323:P391)</f>
        <v>308.22718499999996</v>
      </c>
      <c r="R322" s="121">
        <f>SUM(R323:R391)</f>
        <v>39.008211810000006</v>
      </c>
      <c r="T322" s="122">
        <f>SUM(T323:T391)</f>
        <v>0</v>
      </c>
      <c r="AR322" s="117" t="s">
        <v>19</v>
      </c>
      <c r="AT322" s="123" t="s">
        <v>78</v>
      </c>
      <c r="AU322" s="123" t="s">
        <v>19</v>
      </c>
      <c r="AY322" s="117" t="s">
        <v>146</v>
      </c>
      <c r="BK322" s="124">
        <f>SUM(BK323:BK391)</f>
        <v>0</v>
      </c>
    </row>
    <row r="323" spans="2:65" s="1" customFormat="1" ht="24" customHeight="1">
      <c r="B323" s="127"/>
      <c r="C323" s="162" t="s">
        <v>469</v>
      </c>
      <c r="D323" s="162" t="s">
        <v>643</v>
      </c>
      <c r="E323" s="163" t="s">
        <v>772</v>
      </c>
      <c r="F323" s="164" t="s">
        <v>773</v>
      </c>
      <c r="G323" s="165" t="s">
        <v>774</v>
      </c>
      <c r="H323" s="166">
        <v>0.24</v>
      </c>
      <c r="I323" s="167"/>
      <c r="J323" s="167">
        <f>ROUND(I323*H323,2)</f>
        <v>0</v>
      </c>
      <c r="K323" s="164" t="s">
        <v>188</v>
      </c>
      <c r="L323" s="168"/>
      <c r="M323" s="169" t="s">
        <v>1</v>
      </c>
      <c r="N323" s="170" t="s">
        <v>44</v>
      </c>
      <c r="O323" s="136">
        <v>0</v>
      </c>
      <c r="P323" s="136">
        <f>O323*H323</f>
        <v>0</v>
      </c>
      <c r="Q323" s="136">
        <v>0.358</v>
      </c>
      <c r="R323" s="136">
        <f>Q323*H323</f>
        <v>0.08592</v>
      </c>
      <c r="S323" s="136">
        <v>0</v>
      </c>
      <c r="T323" s="137">
        <f>S323*H323</f>
        <v>0</v>
      </c>
      <c r="AR323" s="138" t="s">
        <v>199</v>
      </c>
      <c r="AT323" s="138" t="s">
        <v>643</v>
      </c>
      <c r="AU323" s="138" t="s">
        <v>88</v>
      </c>
      <c r="AY323" s="15" t="s">
        <v>146</v>
      </c>
      <c r="BE323" s="139">
        <f>IF(N323="základní",J323,0)</f>
        <v>0</v>
      </c>
      <c r="BF323" s="139">
        <f>IF(N323="snížená",J323,0)</f>
        <v>0</v>
      </c>
      <c r="BG323" s="139">
        <f>IF(N323="zákl. přenesená",J323,0)</f>
        <v>0</v>
      </c>
      <c r="BH323" s="139">
        <f>IF(N323="sníž. přenesená",J323,0)</f>
        <v>0</v>
      </c>
      <c r="BI323" s="139">
        <f>IF(N323="nulová",J323,0)</f>
        <v>0</v>
      </c>
      <c r="BJ323" s="15" t="s">
        <v>19</v>
      </c>
      <c r="BK323" s="139">
        <f>ROUND(I323*H323,2)</f>
        <v>0</v>
      </c>
      <c r="BL323" s="15" t="s">
        <v>171</v>
      </c>
      <c r="BM323" s="138" t="s">
        <v>775</v>
      </c>
    </row>
    <row r="324" spans="2:47" s="1" customFormat="1" ht="19.5">
      <c r="B324" s="27"/>
      <c r="D324" s="140" t="s">
        <v>156</v>
      </c>
      <c r="F324" s="141" t="s">
        <v>776</v>
      </c>
      <c r="L324" s="27"/>
      <c r="M324" s="142"/>
      <c r="T324" s="51"/>
      <c r="AT324" s="15" t="s">
        <v>156</v>
      </c>
      <c r="AU324" s="15" t="s">
        <v>88</v>
      </c>
    </row>
    <row r="325" spans="2:47" s="1" customFormat="1" ht="29.25">
      <c r="B325" s="27"/>
      <c r="D325" s="140" t="s">
        <v>158</v>
      </c>
      <c r="F325" s="143" t="s">
        <v>777</v>
      </c>
      <c r="L325" s="27"/>
      <c r="M325" s="142"/>
      <c r="T325" s="51"/>
      <c r="AT325" s="15" t="s">
        <v>158</v>
      </c>
      <c r="AU325" s="15" t="s">
        <v>88</v>
      </c>
    </row>
    <row r="326" spans="2:65" s="1" customFormat="1" ht="16.5" customHeight="1">
      <c r="B326" s="127"/>
      <c r="C326" s="128" t="s">
        <v>475</v>
      </c>
      <c r="D326" s="128" t="s">
        <v>149</v>
      </c>
      <c r="E326" s="129" t="s">
        <v>778</v>
      </c>
      <c r="F326" s="130" t="s">
        <v>779</v>
      </c>
      <c r="G326" s="131" t="s">
        <v>301</v>
      </c>
      <c r="H326" s="132">
        <v>5.927</v>
      </c>
      <c r="I326" s="133"/>
      <c r="J326" s="133">
        <f>ROUND(I326*H326,2)</f>
        <v>0</v>
      </c>
      <c r="K326" s="130" t="s">
        <v>188</v>
      </c>
      <c r="L326" s="27"/>
      <c r="M326" s="134" t="s">
        <v>1</v>
      </c>
      <c r="N326" s="135" t="s">
        <v>44</v>
      </c>
      <c r="O326" s="136">
        <v>0.479</v>
      </c>
      <c r="P326" s="136">
        <f>O326*H326</f>
        <v>2.8390329999999997</v>
      </c>
      <c r="Q326" s="136">
        <v>2.45329</v>
      </c>
      <c r="R326" s="136">
        <f>Q326*H326</f>
        <v>14.54064983</v>
      </c>
      <c r="S326" s="136">
        <v>0</v>
      </c>
      <c r="T326" s="137">
        <f>S326*H326</f>
        <v>0</v>
      </c>
      <c r="AR326" s="138" t="s">
        <v>171</v>
      </c>
      <c r="AT326" s="138" t="s">
        <v>149</v>
      </c>
      <c r="AU326" s="138" t="s">
        <v>88</v>
      </c>
      <c r="AY326" s="15" t="s">
        <v>146</v>
      </c>
      <c r="BE326" s="139">
        <f>IF(N326="základní",J326,0)</f>
        <v>0</v>
      </c>
      <c r="BF326" s="139">
        <f>IF(N326="snížená",J326,0)</f>
        <v>0</v>
      </c>
      <c r="BG326" s="139">
        <f>IF(N326="zákl. přenesená",J326,0)</f>
        <v>0</v>
      </c>
      <c r="BH326" s="139">
        <f>IF(N326="sníž. přenesená",J326,0)</f>
        <v>0</v>
      </c>
      <c r="BI326" s="139">
        <f>IF(N326="nulová",J326,0)</f>
        <v>0</v>
      </c>
      <c r="BJ326" s="15" t="s">
        <v>19</v>
      </c>
      <c r="BK326" s="139">
        <f>ROUND(I326*H326,2)</f>
        <v>0</v>
      </c>
      <c r="BL326" s="15" t="s">
        <v>171</v>
      </c>
      <c r="BM326" s="138" t="s">
        <v>780</v>
      </c>
    </row>
    <row r="327" spans="2:47" s="1" customFormat="1" ht="19.5">
      <c r="B327" s="27"/>
      <c r="D327" s="140" t="s">
        <v>156</v>
      </c>
      <c r="F327" s="141" t="s">
        <v>781</v>
      </c>
      <c r="L327" s="27"/>
      <c r="M327" s="142"/>
      <c r="T327" s="51"/>
      <c r="AT327" s="15" t="s">
        <v>156</v>
      </c>
      <c r="AU327" s="15" t="s">
        <v>88</v>
      </c>
    </row>
    <row r="328" spans="2:47" s="1" customFormat="1" ht="39">
      <c r="B328" s="27"/>
      <c r="D328" s="140" t="s">
        <v>158</v>
      </c>
      <c r="F328" s="143" t="s">
        <v>782</v>
      </c>
      <c r="L328" s="27"/>
      <c r="M328" s="142"/>
      <c r="T328" s="51"/>
      <c r="AT328" s="15" t="s">
        <v>158</v>
      </c>
      <c r="AU328" s="15" t="s">
        <v>88</v>
      </c>
    </row>
    <row r="329" spans="2:51" s="12" customFormat="1" ht="12">
      <c r="B329" s="147"/>
      <c r="D329" s="140" t="s">
        <v>259</v>
      </c>
      <c r="E329" s="148" t="s">
        <v>1</v>
      </c>
      <c r="F329" s="149" t="s">
        <v>783</v>
      </c>
      <c r="H329" s="150">
        <v>2.363</v>
      </c>
      <c r="L329" s="147"/>
      <c r="M329" s="151"/>
      <c r="T329" s="152"/>
      <c r="AT329" s="148" t="s">
        <v>259</v>
      </c>
      <c r="AU329" s="148" t="s">
        <v>88</v>
      </c>
      <c r="AV329" s="12" t="s">
        <v>88</v>
      </c>
      <c r="AW329" s="12" t="s">
        <v>35</v>
      </c>
      <c r="AX329" s="12" t="s">
        <v>79</v>
      </c>
      <c r="AY329" s="148" t="s">
        <v>146</v>
      </c>
    </row>
    <row r="330" spans="2:51" s="12" customFormat="1" ht="12">
      <c r="B330" s="147"/>
      <c r="D330" s="140" t="s">
        <v>259</v>
      </c>
      <c r="E330" s="148" t="s">
        <v>1</v>
      </c>
      <c r="F330" s="149" t="s">
        <v>784</v>
      </c>
      <c r="H330" s="150">
        <v>3.564</v>
      </c>
      <c r="L330" s="147"/>
      <c r="M330" s="151"/>
      <c r="T330" s="152"/>
      <c r="AT330" s="148" t="s">
        <v>259</v>
      </c>
      <c r="AU330" s="148" t="s">
        <v>88</v>
      </c>
      <c r="AV330" s="12" t="s">
        <v>88</v>
      </c>
      <c r="AW330" s="12" t="s">
        <v>35</v>
      </c>
      <c r="AX330" s="12" t="s">
        <v>79</v>
      </c>
      <c r="AY330" s="148" t="s">
        <v>146</v>
      </c>
    </row>
    <row r="331" spans="2:51" s="13" customFormat="1" ht="12">
      <c r="B331" s="153"/>
      <c r="D331" s="140" t="s">
        <v>259</v>
      </c>
      <c r="E331" s="154" t="s">
        <v>1</v>
      </c>
      <c r="F331" s="155" t="s">
        <v>263</v>
      </c>
      <c r="H331" s="156">
        <v>5.927</v>
      </c>
      <c r="L331" s="153"/>
      <c r="M331" s="157"/>
      <c r="T331" s="158"/>
      <c r="AT331" s="154" t="s">
        <v>259</v>
      </c>
      <c r="AU331" s="154" t="s">
        <v>88</v>
      </c>
      <c r="AV331" s="13" t="s">
        <v>171</v>
      </c>
      <c r="AW331" s="13" t="s">
        <v>35</v>
      </c>
      <c r="AX331" s="13" t="s">
        <v>19</v>
      </c>
      <c r="AY331" s="154" t="s">
        <v>146</v>
      </c>
    </row>
    <row r="332" spans="2:65" s="1" customFormat="1" ht="24" customHeight="1">
      <c r="B332" s="127"/>
      <c r="C332" s="128" t="s">
        <v>483</v>
      </c>
      <c r="D332" s="128" t="s">
        <v>149</v>
      </c>
      <c r="E332" s="129" t="s">
        <v>785</v>
      </c>
      <c r="F332" s="130" t="s">
        <v>786</v>
      </c>
      <c r="G332" s="131" t="s">
        <v>245</v>
      </c>
      <c r="H332" s="132">
        <v>30.46</v>
      </c>
      <c r="I332" s="133"/>
      <c r="J332" s="133">
        <f>ROUND(I332*H332,2)</f>
        <v>0</v>
      </c>
      <c r="K332" s="130" t="s">
        <v>188</v>
      </c>
      <c r="L332" s="27"/>
      <c r="M332" s="134" t="s">
        <v>1</v>
      </c>
      <c r="N332" s="135" t="s">
        <v>44</v>
      </c>
      <c r="O332" s="136">
        <v>0.904</v>
      </c>
      <c r="P332" s="136">
        <f>O332*H332</f>
        <v>27.53584</v>
      </c>
      <c r="Q332" s="136">
        <v>0.00251</v>
      </c>
      <c r="R332" s="136">
        <f>Q332*H332</f>
        <v>0.07645460000000001</v>
      </c>
      <c r="S332" s="136">
        <v>0</v>
      </c>
      <c r="T332" s="137">
        <f>S332*H332</f>
        <v>0</v>
      </c>
      <c r="AR332" s="138" t="s">
        <v>171</v>
      </c>
      <c r="AT332" s="138" t="s">
        <v>149</v>
      </c>
      <c r="AU332" s="138" t="s">
        <v>88</v>
      </c>
      <c r="AY332" s="15" t="s">
        <v>146</v>
      </c>
      <c r="BE332" s="139">
        <f>IF(N332="základní",J332,0)</f>
        <v>0</v>
      </c>
      <c r="BF332" s="139">
        <f>IF(N332="snížená",J332,0)</f>
        <v>0</v>
      </c>
      <c r="BG332" s="139">
        <f>IF(N332="zákl. přenesená",J332,0)</f>
        <v>0</v>
      </c>
      <c r="BH332" s="139">
        <f>IF(N332="sníž. přenesená",J332,0)</f>
        <v>0</v>
      </c>
      <c r="BI332" s="139">
        <f>IF(N332="nulová",J332,0)</f>
        <v>0</v>
      </c>
      <c r="BJ332" s="15" t="s">
        <v>19</v>
      </c>
      <c r="BK332" s="139">
        <f>ROUND(I332*H332,2)</f>
        <v>0</v>
      </c>
      <c r="BL332" s="15" t="s">
        <v>171</v>
      </c>
      <c r="BM332" s="138" t="s">
        <v>787</v>
      </c>
    </row>
    <row r="333" spans="2:47" s="1" customFormat="1" ht="19.5">
      <c r="B333" s="27"/>
      <c r="D333" s="140" t="s">
        <v>156</v>
      </c>
      <c r="F333" s="141" t="s">
        <v>788</v>
      </c>
      <c r="L333" s="27"/>
      <c r="M333" s="142"/>
      <c r="T333" s="51"/>
      <c r="AT333" s="15" t="s">
        <v>156</v>
      </c>
      <c r="AU333" s="15" t="s">
        <v>88</v>
      </c>
    </row>
    <row r="334" spans="2:51" s="12" customFormat="1" ht="12">
      <c r="B334" s="147"/>
      <c r="D334" s="140" t="s">
        <v>259</v>
      </c>
      <c r="E334" s="148" t="s">
        <v>1</v>
      </c>
      <c r="F334" s="149" t="s">
        <v>789</v>
      </c>
      <c r="H334" s="150">
        <v>12.5</v>
      </c>
      <c r="L334" s="147"/>
      <c r="M334" s="151"/>
      <c r="T334" s="152"/>
      <c r="AT334" s="148" t="s">
        <v>259</v>
      </c>
      <c r="AU334" s="148" t="s">
        <v>88</v>
      </c>
      <c r="AV334" s="12" t="s">
        <v>88</v>
      </c>
      <c r="AW334" s="12" t="s">
        <v>35</v>
      </c>
      <c r="AX334" s="12" t="s">
        <v>79</v>
      </c>
      <c r="AY334" s="148" t="s">
        <v>146</v>
      </c>
    </row>
    <row r="335" spans="2:51" s="12" customFormat="1" ht="12">
      <c r="B335" s="147"/>
      <c r="D335" s="140" t="s">
        <v>259</v>
      </c>
      <c r="E335" s="148" t="s">
        <v>1</v>
      </c>
      <c r="F335" s="149" t="s">
        <v>790</v>
      </c>
      <c r="H335" s="150">
        <v>17.96</v>
      </c>
      <c r="L335" s="147"/>
      <c r="M335" s="151"/>
      <c r="T335" s="152"/>
      <c r="AT335" s="148" t="s">
        <v>259</v>
      </c>
      <c r="AU335" s="148" t="s">
        <v>88</v>
      </c>
      <c r="AV335" s="12" t="s">
        <v>88</v>
      </c>
      <c r="AW335" s="12" t="s">
        <v>35</v>
      </c>
      <c r="AX335" s="12" t="s">
        <v>79</v>
      </c>
      <c r="AY335" s="148" t="s">
        <v>146</v>
      </c>
    </row>
    <row r="336" spans="2:51" s="13" customFormat="1" ht="12">
      <c r="B336" s="153"/>
      <c r="D336" s="140" t="s">
        <v>259</v>
      </c>
      <c r="E336" s="154" t="s">
        <v>1</v>
      </c>
      <c r="F336" s="155" t="s">
        <v>263</v>
      </c>
      <c r="H336" s="156">
        <v>30.46</v>
      </c>
      <c r="L336" s="153"/>
      <c r="M336" s="157"/>
      <c r="T336" s="158"/>
      <c r="AT336" s="154" t="s">
        <v>259</v>
      </c>
      <c r="AU336" s="154" t="s">
        <v>88</v>
      </c>
      <c r="AV336" s="13" t="s">
        <v>171</v>
      </c>
      <c r="AW336" s="13" t="s">
        <v>35</v>
      </c>
      <c r="AX336" s="13" t="s">
        <v>19</v>
      </c>
      <c r="AY336" s="154" t="s">
        <v>146</v>
      </c>
    </row>
    <row r="337" spans="2:65" s="1" customFormat="1" ht="24" customHeight="1">
      <c r="B337" s="127"/>
      <c r="C337" s="128" t="s">
        <v>492</v>
      </c>
      <c r="D337" s="128" t="s">
        <v>149</v>
      </c>
      <c r="E337" s="129" t="s">
        <v>791</v>
      </c>
      <c r="F337" s="130" t="s">
        <v>792</v>
      </c>
      <c r="G337" s="131" t="s">
        <v>245</v>
      </c>
      <c r="H337" s="132">
        <v>30.46</v>
      </c>
      <c r="I337" s="133"/>
      <c r="J337" s="133">
        <f>ROUND(I337*H337,2)</f>
        <v>0</v>
      </c>
      <c r="K337" s="130" t="s">
        <v>188</v>
      </c>
      <c r="L337" s="27"/>
      <c r="M337" s="134" t="s">
        <v>1</v>
      </c>
      <c r="N337" s="135" t="s">
        <v>44</v>
      </c>
      <c r="O337" s="136">
        <v>0.486</v>
      </c>
      <c r="P337" s="136">
        <f>O337*H337</f>
        <v>14.80356</v>
      </c>
      <c r="Q337" s="136">
        <v>0</v>
      </c>
      <c r="R337" s="136">
        <f>Q337*H337</f>
        <v>0</v>
      </c>
      <c r="S337" s="136">
        <v>0</v>
      </c>
      <c r="T337" s="137">
        <f>S337*H337</f>
        <v>0</v>
      </c>
      <c r="AR337" s="138" t="s">
        <v>171</v>
      </c>
      <c r="AT337" s="138" t="s">
        <v>149</v>
      </c>
      <c r="AU337" s="138" t="s">
        <v>88</v>
      </c>
      <c r="AY337" s="15" t="s">
        <v>146</v>
      </c>
      <c r="BE337" s="139">
        <f>IF(N337="základní",J337,0)</f>
        <v>0</v>
      </c>
      <c r="BF337" s="139">
        <f>IF(N337="snížená",J337,0)</f>
        <v>0</v>
      </c>
      <c r="BG337" s="139">
        <f>IF(N337="zákl. přenesená",J337,0)</f>
        <v>0</v>
      </c>
      <c r="BH337" s="139">
        <f>IF(N337="sníž. přenesená",J337,0)</f>
        <v>0</v>
      </c>
      <c r="BI337" s="139">
        <f>IF(N337="nulová",J337,0)</f>
        <v>0</v>
      </c>
      <c r="BJ337" s="15" t="s">
        <v>19</v>
      </c>
      <c r="BK337" s="139">
        <f>ROUND(I337*H337,2)</f>
        <v>0</v>
      </c>
      <c r="BL337" s="15" t="s">
        <v>171</v>
      </c>
      <c r="BM337" s="138" t="s">
        <v>793</v>
      </c>
    </row>
    <row r="338" spans="2:47" s="1" customFormat="1" ht="19.5">
      <c r="B338" s="27"/>
      <c r="D338" s="140" t="s">
        <v>156</v>
      </c>
      <c r="F338" s="141" t="s">
        <v>794</v>
      </c>
      <c r="L338" s="27"/>
      <c r="M338" s="142"/>
      <c r="T338" s="51"/>
      <c r="AT338" s="15" t="s">
        <v>156</v>
      </c>
      <c r="AU338" s="15" t="s">
        <v>88</v>
      </c>
    </row>
    <row r="339" spans="2:51" s="12" customFormat="1" ht="12">
      <c r="B339" s="147"/>
      <c r="D339" s="140" t="s">
        <v>259</v>
      </c>
      <c r="E339" s="148" t="s">
        <v>1</v>
      </c>
      <c r="F339" s="149" t="s">
        <v>789</v>
      </c>
      <c r="H339" s="150">
        <v>12.5</v>
      </c>
      <c r="L339" s="147"/>
      <c r="M339" s="151"/>
      <c r="T339" s="152"/>
      <c r="AT339" s="148" t="s">
        <v>259</v>
      </c>
      <c r="AU339" s="148" t="s">
        <v>88</v>
      </c>
      <c r="AV339" s="12" t="s">
        <v>88</v>
      </c>
      <c r="AW339" s="12" t="s">
        <v>35</v>
      </c>
      <c r="AX339" s="12" t="s">
        <v>79</v>
      </c>
      <c r="AY339" s="148" t="s">
        <v>146</v>
      </c>
    </row>
    <row r="340" spans="2:51" s="12" customFormat="1" ht="12">
      <c r="B340" s="147"/>
      <c r="D340" s="140" t="s">
        <v>259</v>
      </c>
      <c r="E340" s="148" t="s">
        <v>1</v>
      </c>
      <c r="F340" s="149" t="s">
        <v>790</v>
      </c>
      <c r="H340" s="150">
        <v>17.96</v>
      </c>
      <c r="L340" s="147"/>
      <c r="M340" s="151"/>
      <c r="T340" s="152"/>
      <c r="AT340" s="148" t="s">
        <v>259</v>
      </c>
      <c r="AU340" s="148" t="s">
        <v>88</v>
      </c>
      <c r="AV340" s="12" t="s">
        <v>88</v>
      </c>
      <c r="AW340" s="12" t="s">
        <v>35</v>
      </c>
      <c r="AX340" s="12" t="s">
        <v>79</v>
      </c>
      <c r="AY340" s="148" t="s">
        <v>146</v>
      </c>
    </row>
    <row r="341" spans="2:51" s="13" customFormat="1" ht="12">
      <c r="B341" s="153"/>
      <c r="D341" s="140" t="s">
        <v>259</v>
      </c>
      <c r="E341" s="154" t="s">
        <v>1</v>
      </c>
      <c r="F341" s="155" t="s">
        <v>263</v>
      </c>
      <c r="H341" s="156">
        <v>30.46</v>
      </c>
      <c r="L341" s="153"/>
      <c r="M341" s="157"/>
      <c r="T341" s="158"/>
      <c r="AT341" s="154" t="s">
        <v>259</v>
      </c>
      <c r="AU341" s="154" t="s">
        <v>88</v>
      </c>
      <c r="AV341" s="13" t="s">
        <v>171</v>
      </c>
      <c r="AW341" s="13" t="s">
        <v>35</v>
      </c>
      <c r="AX341" s="13" t="s">
        <v>19</v>
      </c>
      <c r="AY341" s="154" t="s">
        <v>146</v>
      </c>
    </row>
    <row r="342" spans="2:65" s="1" customFormat="1" ht="24" customHeight="1">
      <c r="B342" s="127"/>
      <c r="C342" s="128" t="s">
        <v>795</v>
      </c>
      <c r="D342" s="128" t="s">
        <v>149</v>
      </c>
      <c r="E342" s="129" t="s">
        <v>796</v>
      </c>
      <c r="F342" s="130" t="s">
        <v>797</v>
      </c>
      <c r="G342" s="131" t="s">
        <v>361</v>
      </c>
      <c r="H342" s="132">
        <v>0.771</v>
      </c>
      <c r="I342" s="133"/>
      <c r="J342" s="133">
        <f>ROUND(I342*H342,2)</f>
        <v>0</v>
      </c>
      <c r="K342" s="130" t="s">
        <v>188</v>
      </c>
      <c r="L342" s="27"/>
      <c r="M342" s="134" t="s">
        <v>1</v>
      </c>
      <c r="N342" s="135" t="s">
        <v>44</v>
      </c>
      <c r="O342" s="136">
        <v>29.9</v>
      </c>
      <c r="P342" s="136">
        <f>O342*H342</f>
        <v>23.0529</v>
      </c>
      <c r="Q342" s="136">
        <v>1.05388</v>
      </c>
      <c r="R342" s="136">
        <f>Q342*H342</f>
        <v>0.8125414799999999</v>
      </c>
      <c r="S342" s="136">
        <v>0</v>
      </c>
      <c r="T342" s="137">
        <f>S342*H342</f>
        <v>0</v>
      </c>
      <c r="AR342" s="138" t="s">
        <v>171</v>
      </c>
      <c r="AT342" s="138" t="s">
        <v>149</v>
      </c>
      <c r="AU342" s="138" t="s">
        <v>88</v>
      </c>
      <c r="AY342" s="15" t="s">
        <v>146</v>
      </c>
      <c r="BE342" s="139">
        <f>IF(N342="základní",J342,0)</f>
        <v>0</v>
      </c>
      <c r="BF342" s="139">
        <f>IF(N342="snížená",J342,0)</f>
        <v>0</v>
      </c>
      <c r="BG342" s="139">
        <f>IF(N342="zákl. přenesená",J342,0)</f>
        <v>0</v>
      </c>
      <c r="BH342" s="139">
        <f>IF(N342="sníž. přenesená",J342,0)</f>
        <v>0</v>
      </c>
      <c r="BI342" s="139">
        <f>IF(N342="nulová",J342,0)</f>
        <v>0</v>
      </c>
      <c r="BJ342" s="15" t="s">
        <v>19</v>
      </c>
      <c r="BK342" s="139">
        <f>ROUND(I342*H342,2)</f>
        <v>0</v>
      </c>
      <c r="BL342" s="15" t="s">
        <v>171</v>
      </c>
      <c r="BM342" s="138" t="s">
        <v>798</v>
      </c>
    </row>
    <row r="343" spans="2:47" s="1" customFormat="1" ht="19.5">
      <c r="B343" s="27"/>
      <c r="D343" s="140" t="s">
        <v>156</v>
      </c>
      <c r="F343" s="141" t="s">
        <v>799</v>
      </c>
      <c r="L343" s="27"/>
      <c r="M343" s="142"/>
      <c r="T343" s="51"/>
      <c r="AT343" s="15" t="s">
        <v>156</v>
      </c>
      <c r="AU343" s="15" t="s">
        <v>88</v>
      </c>
    </row>
    <row r="344" spans="2:47" s="1" customFormat="1" ht="29.25">
      <c r="B344" s="27"/>
      <c r="D344" s="140" t="s">
        <v>158</v>
      </c>
      <c r="F344" s="143" t="s">
        <v>800</v>
      </c>
      <c r="L344" s="27"/>
      <c r="M344" s="142"/>
      <c r="T344" s="51"/>
      <c r="AT344" s="15" t="s">
        <v>158</v>
      </c>
      <c r="AU344" s="15" t="s">
        <v>88</v>
      </c>
    </row>
    <row r="345" spans="2:51" s="12" customFormat="1" ht="12">
      <c r="B345" s="147"/>
      <c r="D345" s="140" t="s">
        <v>259</v>
      </c>
      <c r="E345" s="148" t="s">
        <v>1</v>
      </c>
      <c r="F345" s="149" t="s">
        <v>801</v>
      </c>
      <c r="H345" s="150">
        <v>0.771</v>
      </c>
      <c r="L345" s="147"/>
      <c r="M345" s="151"/>
      <c r="T345" s="152"/>
      <c r="AT345" s="148" t="s">
        <v>259</v>
      </c>
      <c r="AU345" s="148" t="s">
        <v>88</v>
      </c>
      <c r="AV345" s="12" t="s">
        <v>88</v>
      </c>
      <c r="AW345" s="12" t="s">
        <v>35</v>
      </c>
      <c r="AX345" s="12" t="s">
        <v>19</v>
      </c>
      <c r="AY345" s="148" t="s">
        <v>146</v>
      </c>
    </row>
    <row r="346" spans="2:65" s="1" customFormat="1" ht="24" customHeight="1">
      <c r="B346" s="127"/>
      <c r="C346" s="128" t="s">
        <v>802</v>
      </c>
      <c r="D346" s="128" t="s">
        <v>149</v>
      </c>
      <c r="E346" s="129" t="s">
        <v>803</v>
      </c>
      <c r="F346" s="130" t="s">
        <v>804</v>
      </c>
      <c r="G346" s="131" t="s">
        <v>301</v>
      </c>
      <c r="H346" s="132">
        <v>9.363</v>
      </c>
      <c r="I346" s="133"/>
      <c r="J346" s="133">
        <f>ROUND(I346*H346,2)</f>
        <v>0</v>
      </c>
      <c r="K346" s="130" t="s">
        <v>188</v>
      </c>
      <c r="L346" s="27"/>
      <c r="M346" s="134" t="s">
        <v>1</v>
      </c>
      <c r="N346" s="135" t="s">
        <v>44</v>
      </c>
      <c r="O346" s="136">
        <v>1.146</v>
      </c>
      <c r="P346" s="136">
        <f>O346*H346</f>
        <v>10.729997999999998</v>
      </c>
      <c r="Q346" s="136">
        <v>2.0875</v>
      </c>
      <c r="R346" s="136">
        <f>Q346*H346</f>
        <v>19.5452625</v>
      </c>
      <c r="S346" s="136">
        <v>0</v>
      </c>
      <c r="T346" s="137">
        <f>S346*H346</f>
        <v>0</v>
      </c>
      <c r="AR346" s="138" t="s">
        <v>171</v>
      </c>
      <c r="AT346" s="138" t="s">
        <v>149</v>
      </c>
      <c r="AU346" s="138" t="s">
        <v>88</v>
      </c>
      <c r="AY346" s="15" t="s">
        <v>146</v>
      </c>
      <c r="BE346" s="139">
        <f>IF(N346="základní",J346,0)</f>
        <v>0</v>
      </c>
      <c r="BF346" s="139">
        <f>IF(N346="snížená",J346,0)</f>
        <v>0</v>
      </c>
      <c r="BG346" s="139">
        <f>IF(N346="zákl. přenesená",J346,0)</f>
        <v>0</v>
      </c>
      <c r="BH346" s="139">
        <f>IF(N346="sníž. přenesená",J346,0)</f>
        <v>0</v>
      </c>
      <c r="BI346" s="139">
        <f>IF(N346="nulová",J346,0)</f>
        <v>0</v>
      </c>
      <c r="BJ346" s="15" t="s">
        <v>19</v>
      </c>
      <c r="BK346" s="139">
        <f>ROUND(I346*H346,2)</f>
        <v>0</v>
      </c>
      <c r="BL346" s="15" t="s">
        <v>171</v>
      </c>
      <c r="BM346" s="138" t="s">
        <v>805</v>
      </c>
    </row>
    <row r="347" spans="2:47" s="1" customFormat="1" ht="19.5">
      <c r="B347" s="27"/>
      <c r="D347" s="140" t="s">
        <v>156</v>
      </c>
      <c r="F347" s="141" t="s">
        <v>806</v>
      </c>
      <c r="L347" s="27"/>
      <c r="M347" s="142"/>
      <c r="T347" s="51"/>
      <c r="AT347" s="15" t="s">
        <v>156</v>
      </c>
      <c r="AU347" s="15" t="s">
        <v>88</v>
      </c>
    </row>
    <row r="348" spans="2:47" s="1" customFormat="1" ht="29.25">
      <c r="B348" s="27"/>
      <c r="D348" s="140" t="s">
        <v>158</v>
      </c>
      <c r="F348" s="143" t="s">
        <v>807</v>
      </c>
      <c r="L348" s="27"/>
      <c r="M348" s="142"/>
      <c r="T348" s="51"/>
      <c r="AT348" s="15" t="s">
        <v>158</v>
      </c>
      <c r="AU348" s="15" t="s">
        <v>88</v>
      </c>
    </row>
    <row r="349" spans="2:51" s="12" customFormat="1" ht="12">
      <c r="B349" s="147"/>
      <c r="D349" s="140" t="s">
        <v>259</v>
      </c>
      <c r="E349" s="148" t="s">
        <v>1</v>
      </c>
      <c r="F349" s="149" t="s">
        <v>808</v>
      </c>
      <c r="H349" s="150">
        <v>6.019</v>
      </c>
      <c r="L349" s="147"/>
      <c r="M349" s="151"/>
      <c r="T349" s="152"/>
      <c r="AT349" s="148" t="s">
        <v>259</v>
      </c>
      <c r="AU349" s="148" t="s">
        <v>88</v>
      </c>
      <c r="AV349" s="12" t="s">
        <v>88</v>
      </c>
      <c r="AW349" s="12" t="s">
        <v>35</v>
      </c>
      <c r="AX349" s="12" t="s">
        <v>79</v>
      </c>
      <c r="AY349" s="148" t="s">
        <v>146</v>
      </c>
    </row>
    <row r="350" spans="2:51" s="12" customFormat="1" ht="12">
      <c r="B350" s="147"/>
      <c r="D350" s="140" t="s">
        <v>259</v>
      </c>
      <c r="E350" s="148" t="s">
        <v>1</v>
      </c>
      <c r="F350" s="149" t="s">
        <v>809</v>
      </c>
      <c r="H350" s="150">
        <v>3.344</v>
      </c>
      <c r="L350" s="147"/>
      <c r="M350" s="151"/>
      <c r="T350" s="152"/>
      <c r="AT350" s="148" t="s">
        <v>259</v>
      </c>
      <c r="AU350" s="148" t="s">
        <v>88</v>
      </c>
      <c r="AV350" s="12" t="s">
        <v>88</v>
      </c>
      <c r="AW350" s="12" t="s">
        <v>35</v>
      </c>
      <c r="AX350" s="12" t="s">
        <v>79</v>
      </c>
      <c r="AY350" s="148" t="s">
        <v>146</v>
      </c>
    </row>
    <row r="351" spans="2:51" s="13" customFormat="1" ht="12">
      <c r="B351" s="153"/>
      <c r="D351" s="140" t="s">
        <v>259</v>
      </c>
      <c r="E351" s="154" t="s">
        <v>1</v>
      </c>
      <c r="F351" s="155" t="s">
        <v>263</v>
      </c>
      <c r="H351" s="156">
        <v>9.363</v>
      </c>
      <c r="L351" s="153"/>
      <c r="M351" s="157"/>
      <c r="T351" s="158"/>
      <c r="AT351" s="154" t="s">
        <v>259</v>
      </c>
      <c r="AU351" s="154" t="s">
        <v>88</v>
      </c>
      <c r="AV351" s="13" t="s">
        <v>171</v>
      </c>
      <c r="AW351" s="13" t="s">
        <v>35</v>
      </c>
      <c r="AX351" s="13" t="s">
        <v>19</v>
      </c>
      <c r="AY351" s="154" t="s">
        <v>146</v>
      </c>
    </row>
    <row r="352" spans="2:65" s="1" customFormat="1" ht="16.5" customHeight="1">
      <c r="B352" s="127"/>
      <c r="C352" s="128" t="s">
        <v>810</v>
      </c>
      <c r="D352" s="128" t="s">
        <v>149</v>
      </c>
      <c r="E352" s="129" t="s">
        <v>811</v>
      </c>
      <c r="F352" s="130" t="s">
        <v>812</v>
      </c>
      <c r="G352" s="131" t="s">
        <v>301</v>
      </c>
      <c r="H352" s="132">
        <v>29.303</v>
      </c>
      <c r="I352" s="133"/>
      <c r="J352" s="133">
        <f>ROUND(I352*H352,2)</f>
        <v>0</v>
      </c>
      <c r="K352" s="130" t="s">
        <v>188</v>
      </c>
      <c r="L352" s="27"/>
      <c r="M352" s="134" t="s">
        <v>1</v>
      </c>
      <c r="N352" s="135" t="s">
        <v>44</v>
      </c>
      <c r="O352" s="136">
        <v>0.938</v>
      </c>
      <c r="P352" s="136">
        <f>O352*H352</f>
        <v>27.486214</v>
      </c>
      <c r="Q352" s="136">
        <v>0</v>
      </c>
      <c r="R352" s="136">
        <f>Q352*H352</f>
        <v>0</v>
      </c>
      <c r="S352" s="136">
        <v>0</v>
      </c>
      <c r="T352" s="137">
        <f>S352*H352</f>
        <v>0</v>
      </c>
      <c r="AR352" s="138" t="s">
        <v>171</v>
      </c>
      <c r="AT352" s="138" t="s">
        <v>149</v>
      </c>
      <c r="AU352" s="138" t="s">
        <v>88</v>
      </c>
      <c r="AY352" s="15" t="s">
        <v>146</v>
      </c>
      <c r="BE352" s="139">
        <f>IF(N352="základní",J352,0)</f>
        <v>0</v>
      </c>
      <c r="BF352" s="139">
        <f>IF(N352="snížená",J352,0)</f>
        <v>0</v>
      </c>
      <c r="BG352" s="139">
        <f>IF(N352="zákl. přenesená",J352,0)</f>
        <v>0</v>
      </c>
      <c r="BH352" s="139">
        <f>IF(N352="sníž. přenesená",J352,0)</f>
        <v>0</v>
      </c>
      <c r="BI352" s="139">
        <f>IF(N352="nulová",J352,0)</f>
        <v>0</v>
      </c>
      <c r="BJ352" s="15" t="s">
        <v>19</v>
      </c>
      <c r="BK352" s="139">
        <f>ROUND(I352*H352,2)</f>
        <v>0</v>
      </c>
      <c r="BL352" s="15" t="s">
        <v>171</v>
      </c>
      <c r="BM352" s="138" t="s">
        <v>813</v>
      </c>
    </row>
    <row r="353" spans="2:47" s="1" customFormat="1" ht="12">
      <c r="B353" s="27"/>
      <c r="D353" s="140" t="s">
        <v>156</v>
      </c>
      <c r="F353" s="141" t="s">
        <v>814</v>
      </c>
      <c r="L353" s="27"/>
      <c r="M353" s="142"/>
      <c r="T353" s="51"/>
      <c r="AT353" s="15" t="s">
        <v>156</v>
      </c>
      <c r="AU353" s="15" t="s">
        <v>88</v>
      </c>
    </row>
    <row r="354" spans="2:47" s="1" customFormat="1" ht="29.25">
      <c r="B354" s="27"/>
      <c r="D354" s="140" t="s">
        <v>158</v>
      </c>
      <c r="F354" s="143" t="s">
        <v>815</v>
      </c>
      <c r="L354" s="27"/>
      <c r="M354" s="142"/>
      <c r="T354" s="51"/>
      <c r="AT354" s="15" t="s">
        <v>158</v>
      </c>
      <c r="AU354" s="15" t="s">
        <v>88</v>
      </c>
    </row>
    <row r="355" spans="2:51" s="12" customFormat="1" ht="12">
      <c r="B355" s="147"/>
      <c r="D355" s="140" t="s">
        <v>259</v>
      </c>
      <c r="E355" s="148" t="s">
        <v>1</v>
      </c>
      <c r="F355" s="149" t="s">
        <v>816</v>
      </c>
      <c r="H355" s="150">
        <v>20.501</v>
      </c>
      <c r="L355" s="147"/>
      <c r="M355" s="151"/>
      <c r="T355" s="152"/>
      <c r="AT355" s="148" t="s">
        <v>259</v>
      </c>
      <c r="AU355" s="148" t="s">
        <v>88</v>
      </c>
      <c r="AV355" s="12" t="s">
        <v>88</v>
      </c>
      <c r="AW355" s="12" t="s">
        <v>35</v>
      </c>
      <c r="AX355" s="12" t="s">
        <v>79</v>
      </c>
      <c r="AY355" s="148" t="s">
        <v>146</v>
      </c>
    </row>
    <row r="356" spans="2:51" s="12" customFormat="1" ht="12">
      <c r="B356" s="147"/>
      <c r="D356" s="140" t="s">
        <v>259</v>
      </c>
      <c r="E356" s="148" t="s">
        <v>1</v>
      </c>
      <c r="F356" s="149" t="s">
        <v>817</v>
      </c>
      <c r="H356" s="150">
        <v>8.076</v>
      </c>
      <c r="L356" s="147"/>
      <c r="M356" s="151"/>
      <c r="T356" s="152"/>
      <c r="AT356" s="148" t="s">
        <v>259</v>
      </c>
      <c r="AU356" s="148" t="s">
        <v>88</v>
      </c>
      <c r="AV356" s="12" t="s">
        <v>88</v>
      </c>
      <c r="AW356" s="12" t="s">
        <v>35</v>
      </c>
      <c r="AX356" s="12" t="s">
        <v>79</v>
      </c>
      <c r="AY356" s="148" t="s">
        <v>146</v>
      </c>
    </row>
    <row r="357" spans="2:51" s="12" customFormat="1" ht="12">
      <c r="B357" s="147"/>
      <c r="D357" s="140" t="s">
        <v>259</v>
      </c>
      <c r="E357" s="148" t="s">
        <v>1</v>
      </c>
      <c r="F357" s="149" t="s">
        <v>818</v>
      </c>
      <c r="H357" s="150">
        <v>0.363</v>
      </c>
      <c r="L357" s="147"/>
      <c r="M357" s="151"/>
      <c r="T357" s="152"/>
      <c r="AT357" s="148" t="s">
        <v>259</v>
      </c>
      <c r="AU357" s="148" t="s">
        <v>88</v>
      </c>
      <c r="AV357" s="12" t="s">
        <v>88</v>
      </c>
      <c r="AW357" s="12" t="s">
        <v>35</v>
      </c>
      <c r="AX357" s="12" t="s">
        <v>79</v>
      </c>
      <c r="AY357" s="148" t="s">
        <v>146</v>
      </c>
    </row>
    <row r="358" spans="2:51" s="12" customFormat="1" ht="12">
      <c r="B358" s="147"/>
      <c r="D358" s="140" t="s">
        <v>259</v>
      </c>
      <c r="E358" s="148" t="s">
        <v>1</v>
      </c>
      <c r="F358" s="149" t="s">
        <v>819</v>
      </c>
      <c r="H358" s="150">
        <v>0.363</v>
      </c>
      <c r="L358" s="147"/>
      <c r="M358" s="151"/>
      <c r="T358" s="152"/>
      <c r="AT358" s="148" t="s">
        <v>259</v>
      </c>
      <c r="AU358" s="148" t="s">
        <v>88</v>
      </c>
      <c r="AV358" s="12" t="s">
        <v>88</v>
      </c>
      <c r="AW358" s="12" t="s">
        <v>35</v>
      </c>
      <c r="AX358" s="12" t="s">
        <v>79</v>
      </c>
      <c r="AY358" s="148" t="s">
        <v>146</v>
      </c>
    </row>
    <row r="359" spans="2:51" s="13" customFormat="1" ht="12">
      <c r="B359" s="153"/>
      <c r="D359" s="140" t="s">
        <v>259</v>
      </c>
      <c r="E359" s="154" t="s">
        <v>1</v>
      </c>
      <c r="F359" s="155" t="s">
        <v>263</v>
      </c>
      <c r="H359" s="156">
        <v>29.303</v>
      </c>
      <c r="L359" s="153"/>
      <c r="M359" s="157"/>
      <c r="T359" s="158"/>
      <c r="AT359" s="154" t="s">
        <v>259</v>
      </c>
      <c r="AU359" s="154" t="s">
        <v>88</v>
      </c>
      <c r="AV359" s="13" t="s">
        <v>171</v>
      </c>
      <c r="AW359" s="13" t="s">
        <v>35</v>
      </c>
      <c r="AX359" s="13" t="s">
        <v>19</v>
      </c>
      <c r="AY359" s="154" t="s">
        <v>146</v>
      </c>
    </row>
    <row r="360" spans="2:65" s="1" customFormat="1" ht="24" customHeight="1">
      <c r="B360" s="127"/>
      <c r="C360" s="128" t="s">
        <v>820</v>
      </c>
      <c r="D360" s="128" t="s">
        <v>149</v>
      </c>
      <c r="E360" s="129" t="s">
        <v>821</v>
      </c>
      <c r="F360" s="130" t="s">
        <v>822</v>
      </c>
      <c r="G360" s="131" t="s">
        <v>245</v>
      </c>
      <c r="H360" s="132">
        <v>40.71</v>
      </c>
      <c r="I360" s="133"/>
      <c r="J360" s="133">
        <f>ROUND(I360*H360,2)</f>
        <v>0</v>
      </c>
      <c r="K360" s="130" t="s">
        <v>188</v>
      </c>
      <c r="L360" s="27"/>
      <c r="M360" s="134" t="s">
        <v>1</v>
      </c>
      <c r="N360" s="135" t="s">
        <v>44</v>
      </c>
      <c r="O360" s="136">
        <v>0.416</v>
      </c>
      <c r="P360" s="136">
        <f>O360*H360</f>
        <v>16.93536</v>
      </c>
      <c r="Q360" s="136">
        <v>0.00182</v>
      </c>
      <c r="R360" s="136">
        <f>Q360*H360</f>
        <v>0.0740922</v>
      </c>
      <c r="S360" s="136">
        <v>0</v>
      </c>
      <c r="T360" s="137">
        <f>S360*H360</f>
        <v>0</v>
      </c>
      <c r="AR360" s="138" t="s">
        <v>171</v>
      </c>
      <c r="AT360" s="138" t="s">
        <v>149</v>
      </c>
      <c r="AU360" s="138" t="s">
        <v>88</v>
      </c>
      <c r="AY360" s="15" t="s">
        <v>146</v>
      </c>
      <c r="BE360" s="139">
        <f>IF(N360="základní",J360,0)</f>
        <v>0</v>
      </c>
      <c r="BF360" s="139">
        <f>IF(N360="snížená",J360,0)</f>
        <v>0</v>
      </c>
      <c r="BG360" s="139">
        <f>IF(N360="zákl. přenesená",J360,0)</f>
        <v>0</v>
      </c>
      <c r="BH360" s="139">
        <f>IF(N360="sníž. přenesená",J360,0)</f>
        <v>0</v>
      </c>
      <c r="BI360" s="139">
        <f>IF(N360="nulová",J360,0)</f>
        <v>0</v>
      </c>
      <c r="BJ360" s="15" t="s">
        <v>19</v>
      </c>
      <c r="BK360" s="139">
        <f>ROUND(I360*H360,2)</f>
        <v>0</v>
      </c>
      <c r="BL360" s="15" t="s">
        <v>171</v>
      </c>
      <c r="BM360" s="138" t="s">
        <v>823</v>
      </c>
    </row>
    <row r="361" spans="2:47" s="1" customFormat="1" ht="19.5">
      <c r="B361" s="27"/>
      <c r="D361" s="140" t="s">
        <v>156</v>
      </c>
      <c r="F361" s="141" t="s">
        <v>824</v>
      </c>
      <c r="L361" s="27"/>
      <c r="M361" s="142"/>
      <c r="T361" s="51"/>
      <c r="AT361" s="15" t="s">
        <v>156</v>
      </c>
      <c r="AU361" s="15" t="s">
        <v>88</v>
      </c>
    </row>
    <row r="362" spans="2:47" s="1" customFormat="1" ht="19.5">
      <c r="B362" s="27"/>
      <c r="D362" s="140" t="s">
        <v>158</v>
      </c>
      <c r="F362" s="143" t="s">
        <v>756</v>
      </c>
      <c r="L362" s="27"/>
      <c r="M362" s="142"/>
      <c r="T362" s="51"/>
      <c r="AT362" s="15" t="s">
        <v>158</v>
      </c>
      <c r="AU362" s="15" t="s">
        <v>88</v>
      </c>
    </row>
    <row r="363" spans="2:51" s="12" customFormat="1" ht="12">
      <c r="B363" s="147"/>
      <c r="D363" s="140" t="s">
        <v>259</v>
      </c>
      <c r="E363" s="148" t="s">
        <v>1</v>
      </c>
      <c r="F363" s="149" t="s">
        <v>825</v>
      </c>
      <c r="H363" s="150">
        <v>29.205</v>
      </c>
      <c r="L363" s="147"/>
      <c r="M363" s="151"/>
      <c r="T363" s="152"/>
      <c r="AT363" s="148" t="s">
        <v>259</v>
      </c>
      <c r="AU363" s="148" t="s">
        <v>88</v>
      </c>
      <c r="AV363" s="12" t="s">
        <v>88</v>
      </c>
      <c r="AW363" s="12" t="s">
        <v>35</v>
      </c>
      <c r="AX363" s="12" t="s">
        <v>79</v>
      </c>
      <c r="AY363" s="148" t="s">
        <v>146</v>
      </c>
    </row>
    <row r="364" spans="2:51" s="12" customFormat="1" ht="12">
      <c r="B364" s="147"/>
      <c r="D364" s="140" t="s">
        <v>259</v>
      </c>
      <c r="E364" s="148" t="s">
        <v>1</v>
      </c>
      <c r="F364" s="149" t="s">
        <v>826</v>
      </c>
      <c r="H364" s="150">
        <v>11.505</v>
      </c>
      <c r="L364" s="147"/>
      <c r="M364" s="151"/>
      <c r="T364" s="152"/>
      <c r="AT364" s="148" t="s">
        <v>259</v>
      </c>
      <c r="AU364" s="148" t="s">
        <v>88</v>
      </c>
      <c r="AV364" s="12" t="s">
        <v>88</v>
      </c>
      <c r="AW364" s="12" t="s">
        <v>35</v>
      </c>
      <c r="AX364" s="12" t="s">
        <v>79</v>
      </c>
      <c r="AY364" s="148" t="s">
        <v>146</v>
      </c>
    </row>
    <row r="365" spans="2:51" s="13" customFormat="1" ht="12">
      <c r="B365" s="153"/>
      <c r="D365" s="140" t="s">
        <v>259</v>
      </c>
      <c r="E365" s="154" t="s">
        <v>1</v>
      </c>
      <c r="F365" s="155" t="s">
        <v>263</v>
      </c>
      <c r="H365" s="156">
        <v>40.71</v>
      </c>
      <c r="L365" s="153"/>
      <c r="M365" s="157"/>
      <c r="T365" s="158"/>
      <c r="AT365" s="154" t="s">
        <v>259</v>
      </c>
      <c r="AU365" s="154" t="s">
        <v>88</v>
      </c>
      <c r="AV365" s="13" t="s">
        <v>171</v>
      </c>
      <c r="AW365" s="13" t="s">
        <v>35</v>
      </c>
      <c r="AX365" s="13" t="s">
        <v>19</v>
      </c>
      <c r="AY365" s="154" t="s">
        <v>146</v>
      </c>
    </row>
    <row r="366" spans="2:65" s="1" customFormat="1" ht="24" customHeight="1">
      <c r="B366" s="127"/>
      <c r="C366" s="128" t="s">
        <v>827</v>
      </c>
      <c r="D366" s="128" t="s">
        <v>149</v>
      </c>
      <c r="E366" s="129" t="s">
        <v>828</v>
      </c>
      <c r="F366" s="130" t="s">
        <v>829</v>
      </c>
      <c r="G366" s="131" t="s">
        <v>245</v>
      </c>
      <c r="H366" s="132">
        <v>40.71</v>
      </c>
      <c r="I366" s="133"/>
      <c r="J366" s="133">
        <f>ROUND(I366*H366,2)</f>
        <v>0</v>
      </c>
      <c r="K366" s="130" t="s">
        <v>188</v>
      </c>
      <c r="L366" s="27"/>
      <c r="M366" s="134" t="s">
        <v>1</v>
      </c>
      <c r="N366" s="135" t="s">
        <v>44</v>
      </c>
      <c r="O366" s="136">
        <v>0.192</v>
      </c>
      <c r="P366" s="136">
        <f>O366*H366</f>
        <v>7.81632</v>
      </c>
      <c r="Q366" s="136">
        <v>4E-05</v>
      </c>
      <c r="R366" s="136">
        <f>Q366*H366</f>
        <v>0.0016284000000000001</v>
      </c>
      <c r="S366" s="136">
        <v>0</v>
      </c>
      <c r="T366" s="137">
        <f>S366*H366</f>
        <v>0</v>
      </c>
      <c r="AR366" s="138" t="s">
        <v>171</v>
      </c>
      <c r="AT366" s="138" t="s">
        <v>149</v>
      </c>
      <c r="AU366" s="138" t="s">
        <v>88</v>
      </c>
      <c r="AY366" s="15" t="s">
        <v>146</v>
      </c>
      <c r="BE366" s="139">
        <f>IF(N366="základní",J366,0)</f>
        <v>0</v>
      </c>
      <c r="BF366" s="139">
        <f>IF(N366="snížená",J366,0)</f>
        <v>0</v>
      </c>
      <c r="BG366" s="139">
        <f>IF(N366="zákl. přenesená",J366,0)</f>
        <v>0</v>
      </c>
      <c r="BH366" s="139">
        <f>IF(N366="sníž. přenesená",J366,0)</f>
        <v>0</v>
      </c>
      <c r="BI366" s="139">
        <f>IF(N366="nulová",J366,0)</f>
        <v>0</v>
      </c>
      <c r="BJ366" s="15" t="s">
        <v>19</v>
      </c>
      <c r="BK366" s="139">
        <f>ROUND(I366*H366,2)</f>
        <v>0</v>
      </c>
      <c r="BL366" s="15" t="s">
        <v>171</v>
      </c>
      <c r="BM366" s="138" t="s">
        <v>830</v>
      </c>
    </row>
    <row r="367" spans="2:47" s="1" customFormat="1" ht="19.5">
      <c r="B367" s="27"/>
      <c r="D367" s="140" t="s">
        <v>156</v>
      </c>
      <c r="F367" s="141" t="s">
        <v>831</v>
      </c>
      <c r="L367" s="27"/>
      <c r="M367" s="142"/>
      <c r="T367" s="51"/>
      <c r="AT367" s="15" t="s">
        <v>156</v>
      </c>
      <c r="AU367" s="15" t="s">
        <v>88</v>
      </c>
    </row>
    <row r="368" spans="2:47" s="1" customFormat="1" ht="19.5">
      <c r="B368" s="27"/>
      <c r="D368" s="140" t="s">
        <v>158</v>
      </c>
      <c r="F368" s="143" t="s">
        <v>756</v>
      </c>
      <c r="L368" s="27"/>
      <c r="M368" s="142"/>
      <c r="T368" s="51"/>
      <c r="AT368" s="15" t="s">
        <v>158</v>
      </c>
      <c r="AU368" s="15" t="s">
        <v>88</v>
      </c>
    </row>
    <row r="369" spans="2:51" s="12" customFormat="1" ht="12">
      <c r="B369" s="147"/>
      <c r="D369" s="140" t="s">
        <v>259</v>
      </c>
      <c r="E369" s="148" t="s">
        <v>1</v>
      </c>
      <c r="F369" s="149" t="s">
        <v>825</v>
      </c>
      <c r="H369" s="150">
        <v>29.205</v>
      </c>
      <c r="L369" s="147"/>
      <c r="M369" s="151"/>
      <c r="T369" s="152"/>
      <c r="AT369" s="148" t="s">
        <v>259</v>
      </c>
      <c r="AU369" s="148" t="s">
        <v>88</v>
      </c>
      <c r="AV369" s="12" t="s">
        <v>88</v>
      </c>
      <c r="AW369" s="12" t="s">
        <v>35</v>
      </c>
      <c r="AX369" s="12" t="s">
        <v>79</v>
      </c>
      <c r="AY369" s="148" t="s">
        <v>146</v>
      </c>
    </row>
    <row r="370" spans="2:51" s="12" customFormat="1" ht="12">
      <c r="B370" s="147"/>
      <c r="D370" s="140" t="s">
        <v>259</v>
      </c>
      <c r="E370" s="148" t="s">
        <v>1</v>
      </c>
      <c r="F370" s="149" t="s">
        <v>826</v>
      </c>
      <c r="H370" s="150">
        <v>11.505</v>
      </c>
      <c r="L370" s="147"/>
      <c r="M370" s="151"/>
      <c r="T370" s="152"/>
      <c r="AT370" s="148" t="s">
        <v>259</v>
      </c>
      <c r="AU370" s="148" t="s">
        <v>88</v>
      </c>
      <c r="AV370" s="12" t="s">
        <v>88</v>
      </c>
      <c r="AW370" s="12" t="s">
        <v>35</v>
      </c>
      <c r="AX370" s="12" t="s">
        <v>79</v>
      </c>
      <c r="AY370" s="148" t="s">
        <v>146</v>
      </c>
    </row>
    <row r="371" spans="2:51" s="13" customFormat="1" ht="12">
      <c r="B371" s="153"/>
      <c r="D371" s="140" t="s">
        <v>259</v>
      </c>
      <c r="E371" s="154" t="s">
        <v>1</v>
      </c>
      <c r="F371" s="155" t="s">
        <v>263</v>
      </c>
      <c r="H371" s="156">
        <v>40.71</v>
      </c>
      <c r="L371" s="153"/>
      <c r="M371" s="157"/>
      <c r="T371" s="158"/>
      <c r="AT371" s="154" t="s">
        <v>259</v>
      </c>
      <c r="AU371" s="154" t="s">
        <v>88</v>
      </c>
      <c r="AV371" s="13" t="s">
        <v>171</v>
      </c>
      <c r="AW371" s="13" t="s">
        <v>35</v>
      </c>
      <c r="AX371" s="13" t="s">
        <v>19</v>
      </c>
      <c r="AY371" s="154" t="s">
        <v>146</v>
      </c>
    </row>
    <row r="372" spans="2:65" s="1" customFormat="1" ht="16.5" customHeight="1">
      <c r="B372" s="127"/>
      <c r="C372" s="128" t="s">
        <v>832</v>
      </c>
      <c r="D372" s="128" t="s">
        <v>149</v>
      </c>
      <c r="E372" s="129" t="s">
        <v>833</v>
      </c>
      <c r="F372" s="130" t="s">
        <v>834</v>
      </c>
      <c r="G372" s="131" t="s">
        <v>361</v>
      </c>
      <c r="H372" s="132">
        <v>3.516</v>
      </c>
      <c r="I372" s="133"/>
      <c r="J372" s="133">
        <f>ROUND(I372*H372,2)</f>
        <v>0</v>
      </c>
      <c r="K372" s="130" t="s">
        <v>188</v>
      </c>
      <c r="L372" s="27"/>
      <c r="M372" s="134" t="s">
        <v>1</v>
      </c>
      <c r="N372" s="135" t="s">
        <v>44</v>
      </c>
      <c r="O372" s="136">
        <v>41.774</v>
      </c>
      <c r="P372" s="136">
        <f>O372*H372</f>
        <v>146.877384</v>
      </c>
      <c r="Q372" s="136">
        <v>1.0383</v>
      </c>
      <c r="R372" s="136">
        <f>Q372*H372</f>
        <v>3.6506628</v>
      </c>
      <c r="S372" s="136">
        <v>0</v>
      </c>
      <c r="T372" s="137">
        <f>S372*H372</f>
        <v>0</v>
      </c>
      <c r="AR372" s="138" t="s">
        <v>171</v>
      </c>
      <c r="AT372" s="138" t="s">
        <v>149</v>
      </c>
      <c r="AU372" s="138" t="s">
        <v>88</v>
      </c>
      <c r="AY372" s="15" t="s">
        <v>146</v>
      </c>
      <c r="BE372" s="139">
        <f>IF(N372="základní",J372,0)</f>
        <v>0</v>
      </c>
      <c r="BF372" s="139">
        <f>IF(N372="snížená",J372,0)</f>
        <v>0</v>
      </c>
      <c r="BG372" s="139">
        <f>IF(N372="zákl. přenesená",J372,0)</f>
        <v>0</v>
      </c>
      <c r="BH372" s="139">
        <f>IF(N372="sníž. přenesená",J372,0)</f>
        <v>0</v>
      </c>
      <c r="BI372" s="139">
        <f>IF(N372="nulová",J372,0)</f>
        <v>0</v>
      </c>
      <c r="BJ372" s="15" t="s">
        <v>19</v>
      </c>
      <c r="BK372" s="139">
        <f>ROUND(I372*H372,2)</f>
        <v>0</v>
      </c>
      <c r="BL372" s="15" t="s">
        <v>171</v>
      </c>
      <c r="BM372" s="138" t="s">
        <v>835</v>
      </c>
    </row>
    <row r="373" spans="2:47" s="1" customFormat="1" ht="29.25">
      <c r="B373" s="27"/>
      <c r="D373" s="140" t="s">
        <v>156</v>
      </c>
      <c r="F373" s="141" t="s">
        <v>836</v>
      </c>
      <c r="L373" s="27"/>
      <c r="M373" s="142"/>
      <c r="T373" s="51"/>
      <c r="AT373" s="15" t="s">
        <v>156</v>
      </c>
      <c r="AU373" s="15" t="s">
        <v>88</v>
      </c>
    </row>
    <row r="374" spans="2:47" s="1" customFormat="1" ht="29.25">
      <c r="B374" s="27"/>
      <c r="D374" s="140" t="s">
        <v>158</v>
      </c>
      <c r="F374" s="143" t="s">
        <v>769</v>
      </c>
      <c r="L374" s="27"/>
      <c r="M374" s="142"/>
      <c r="T374" s="51"/>
      <c r="AT374" s="15" t="s">
        <v>158</v>
      </c>
      <c r="AU374" s="15" t="s">
        <v>88</v>
      </c>
    </row>
    <row r="375" spans="2:51" s="12" customFormat="1" ht="12">
      <c r="B375" s="147"/>
      <c r="D375" s="140" t="s">
        <v>259</v>
      </c>
      <c r="E375" s="148" t="s">
        <v>1</v>
      </c>
      <c r="F375" s="149" t="s">
        <v>837</v>
      </c>
      <c r="H375" s="150">
        <v>3.516</v>
      </c>
      <c r="L375" s="147"/>
      <c r="M375" s="151"/>
      <c r="T375" s="152"/>
      <c r="AT375" s="148" t="s">
        <v>259</v>
      </c>
      <c r="AU375" s="148" t="s">
        <v>88</v>
      </c>
      <c r="AV375" s="12" t="s">
        <v>88</v>
      </c>
      <c r="AW375" s="12" t="s">
        <v>35</v>
      </c>
      <c r="AX375" s="12" t="s">
        <v>19</v>
      </c>
      <c r="AY375" s="148" t="s">
        <v>146</v>
      </c>
    </row>
    <row r="376" spans="2:65" s="1" customFormat="1" ht="16.5" customHeight="1">
      <c r="B376" s="127"/>
      <c r="C376" s="128" t="s">
        <v>838</v>
      </c>
      <c r="D376" s="128" t="s">
        <v>149</v>
      </c>
      <c r="E376" s="129" t="s">
        <v>839</v>
      </c>
      <c r="F376" s="130" t="s">
        <v>840</v>
      </c>
      <c r="G376" s="131" t="s">
        <v>287</v>
      </c>
      <c r="H376" s="132">
        <v>110.5</v>
      </c>
      <c r="I376" s="133"/>
      <c r="J376" s="133">
        <f>ROUND(I376*H376,2)</f>
        <v>0</v>
      </c>
      <c r="K376" s="130" t="s">
        <v>188</v>
      </c>
      <c r="L376" s="27"/>
      <c r="M376" s="134" t="s">
        <v>1</v>
      </c>
      <c r="N376" s="135" t="s">
        <v>44</v>
      </c>
      <c r="O376" s="136">
        <v>0.05</v>
      </c>
      <c r="P376" s="136">
        <f>O376*H376</f>
        <v>5.525</v>
      </c>
      <c r="Q376" s="136">
        <v>0.00081</v>
      </c>
      <c r="R376" s="136">
        <f>Q376*H376</f>
        <v>0.089505</v>
      </c>
      <c r="S376" s="136">
        <v>0</v>
      </c>
      <c r="T376" s="137">
        <f>S376*H376</f>
        <v>0</v>
      </c>
      <c r="AR376" s="138" t="s">
        <v>171</v>
      </c>
      <c r="AT376" s="138" t="s">
        <v>149</v>
      </c>
      <c r="AU376" s="138" t="s">
        <v>88</v>
      </c>
      <c r="AY376" s="15" t="s">
        <v>146</v>
      </c>
      <c r="BE376" s="139">
        <f>IF(N376="základní",J376,0)</f>
        <v>0</v>
      </c>
      <c r="BF376" s="139">
        <f>IF(N376="snížená",J376,0)</f>
        <v>0</v>
      </c>
      <c r="BG376" s="139">
        <f>IF(N376="zákl. přenesená",J376,0)</f>
        <v>0</v>
      </c>
      <c r="BH376" s="139">
        <f>IF(N376="sníž. přenesená",J376,0)</f>
        <v>0</v>
      </c>
      <c r="BI376" s="139">
        <f>IF(N376="nulová",J376,0)</f>
        <v>0</v>
      </c>
      <c r="BJ376" s="15" t="s">
        <v>19</v>
      </c>
      <c r="BK376" s="139">
        <f>ROUND(I376*H376,2)</f>
        <v>0</v>
      </c>
      <c r="BL376" s="15" t="s">
        <v>171</v>
      </c>
      <c r="BM376" s="138" t="s">
        <v>841</v>
      </c>
    </row>
    <row r="377" spans="2:47" s="1" customFormat="1" ht="12">
      <c r="B377" s="27"/>
      <c r="D377" s="140" t="s">
        <v>156</v>
      </c>
      <c r="F377" s="141" t="s">
        <v>842</v>
      </c>
      <c r="L377" s="27"/>
      <c r="M377" s="142"/>
      <c r="T377" s="51"/>
      <c r="AT377" s="15" t="s">
        <v>156</v>
      </c>
      <c r="AU377" s="15" t="s">
        <v>88</v>
      </c>
    </row>
    <row r="378" spans="2:47" s="1" customFormat="1" ht="29.25">
      <c r="B378" s="27"/>
      <c r="D378" s="140" t="s">
        <v>158</v>
      </c>
      <c r="F378" s="143" t="s">
        <v>843</v>
      </c>
      <c r="L378" s="27"/>
      <c r="M378" s="142"/>
      <c r="T378" s="51"/>
      <c r="AT378" s="15" t="s">
        <v>158</v>
      </c>
      <c r="AU378" s="15" t="s">
        <v>88</v>
      </c>
    </row>
    <row r="379" spans="2:51" s="12" customFormat="1" ht="12">
      <c r="B379" s="147"/>
      <c r="D379" s="140" t="s">
        <v>259</v>
      </c>
      <c r="E379" s="148" t="s">
        <v>1</v>
      </c>
      <c r="F379" s="149" t="s">
        <v>844</v>
      </c>
      <c r="H379" s="150">
        <v>110.5</v>
      </c>
      <c r="L379" s="147"/>
      <c r="M379" s="151"/>
      <c r="T379" s="152"/>
      <c r="AT379" s="148" t="s">
        <v>259</v>
      </c>
      <c r="AU379" s="148" t="s">
        <v>88</v>
      </c>
      <c r="AV379" s="12" t="s">
        <v>88</v>
      </c>
      <c r="AW379" s="12" t="s">
        <v>35</v>
      </c>
      <c r="AX379" s="12" t="s">
        <v>19</v>
      </c>
      <c r="AY379" s="148" t="s">
        <v>146</v>
      </c>
    </row>
    <row r="380" spans="2:65" s="1" customFormat="1" ht="16.5" customHeight="1">
      <c r="B380" s="127"/>
      <c r="C380" s="128" t="s">
        <v>845</v>
      </c>
      <c r="D380" s="128" t="s">
        <v>149</v>
      </c>
      <c r="E380" s="129" t="s">
        <v>846</v>
      </c>
      <c r="F380" s="130" t="s">
        <v>847</v>
      </c>
      <c r="G380" s="131" t="s">
        <v>287</v>
      </c>
      <c r="H380" s="132">
        <v>55.25</v>
      </c>
      <c r="I380" s="133"/>
      <c r="J380" s="133">
        <f>ROUND(I380*H380,2)</f>
        <v>0</v>
      </c>
      <c r="K380" s="130" t="s">
        <v>188</v>
      </c>
      <c r="L380" s="27"/>
      <c r="M380" s="134" t="s">
        <v>1</v>
      </c>
      <c r="N380" s="135" t="s">
        <v>44</v>
      </c>
      <c r="O380" s="136">
        <v>0.054</v>
      </c>
      <c r="P380" s="136">
        <f>O380*H380</f>
        <v>2.9835</v>
      </c>
      <c r="Q380" s="136">
        <v>0.00091</v>
      </c>
      <c r="R380" s="136">
        <f>Q380*H380</f>
        <v>0.0502775</v>
      </c>
      <c r="S380" s="136">
        <v>0</v>
      </c>
      <c r="T380" s="137">
        <f>S380*H380</f>
        <v>0</v>
      </c>
      <c r="AR380" s="138" t="s">
        <v>171</v>
      </c>
      <c r="AT380" s="138" t="s">
        <v>149</v>
      </c>
      <c r="AU380" s="138" t="s">
        <v>88</v>
      </c>
      <c r="AY380" s="15" t="s">
        <v>146</v>
      </c>
      <c r="BE380" s="139">
        <f>IF(N380="základní",J380,0)</f>
        <v>0</v>
      </c>
      <c r="BF380" s="139">
        <f>IF(N380="snížená",J380,0)</f>
        <v>0</v>
      </c>
      <c r="BG380" s="139">
        <f>IF(N380="zákl. přenesená",J380,0)</f>
        <v>0</v>
      </c>
      <c r="BH380" s="139">
        <f>IF(N380="sníž. přenesená",J380,0)</f>
        <v>0</v>
      </c>
      <c r="BI380" s="139">
        <f>IF(N380="nulová",J380,0)</f>
        <v>0</v>
      </c>
      <c r="BJ380" s="15" t="s">
        <v>19</v>
      </c>
      <c r="BK380" s="139">
        <f>ROUND(I380*H380,2)</f>
        <v>0</v>
      </c>
      <c r="BL380" s="15" t="s">
        <v>171</v>
      </c>
      <c r="BM380" s="138" t="s">
        <v>848</v>
      </c>
    </row>
    <row r="381" spans="2:47" s="1" customFormat="1" ht="12">
      <c r="B381" s="27"/>
      <c r="D381" s="140" t="s">
        <v>156</v>
      </c>
      <c r="F381" s="141" t="s">
        <v>849</v>
      </c>
      <c r="L381" s="27"/>
      <c r="M381" s="142"/>
      <c r="T381" s="51"/>
      <c r="AT381" s="15" t="s">
        <v>156</v>
      </c>
      <c r="AU381" s="15" t="s">
        <v>88</v>
      </c>
    </row>
    <row r="382" spans="2:47" s="1" customFormat="1" ht="29.25">
      <c r="B382" s="27"/>
      <c r="D382" s="140" t="s">
        <v>158</v>
      </c>
      <c r="F382" s="143" t="s">
        <v>850</v>
      </c>
      <c r="L382" s="27"/>
      <c r="M382" s="142"/>
      <c r="T382" s="51"/>
      <c r="AT382" s="15" t="s">
        <v>158</v>
      </c>
      <c r="AU382" s="15" t="s">
        <v>88</v>
      </c>
    </row>
    <row r="383" spans="2:65" s="1" customFormat="1" ht="16.5" customHeight="1">
      <c r="B383" s="127"/>
      <c r="C383" s="128" t="s">
        <v>851</v>
      </c>
      <c r="D383" s="128" t="s">
        <v>149</v>
      </c>
      <c r="E383" s="129" t="s">
        <v>852</v>
      </c>
      <c r="F383" s="130" t="s">
        <v>853</v>
      </c>
      <c r="G383" s="131" t="s">
        <v>287</v>
      </c>
      <c r="H383" s="132">
        <v>55.25</v>
      </c>
      <c r="I383" s="133"/>
      <c r="J383" s="133">
        <f>ROUND(I383*H383,2)</f>
        <v>0</v>
      </c>
      <c r="K383" s="130" t="s">
        <v>188</v>
      </c>
      <c r="L383" s="27"/>
      <c r="M383" s="134" t="s">
        <v>1</v>
      </c>
      <c r="N383" s="135" t="s">
        <v>44</v>
      </c>
      <c r="O383" s="136">
        <v>0.062</v>
      </c>
      <c r="P383" s="136">
        <f>O383*H383</f>
        <v>3.4255</v>
      </c>
      <c r="Q383" s="136">
        <v>0.00147</v>
      </c>
      <c r="R383" s="136">
        <f>Q383*H383</f>
        <v>0.0812175</v>
      </c>
      <c r="S383" s="136">
        <v>0</v>
      </c>
      <c r="T383" s="137">
        <f>S383*H383</f>
        <v>0</v>
      </c>
      <c r="AR383" s="138" t="s">
        <v>171</v>
      </c>
      <c r="AT383" s="138" t="s">
        <v>149</v>
      </c>
      <c r="AU383" s="138" t="s">
        <v>88</v>
      </c>
      <c r="AY383" s="15" t="s">
        <v>146</v>
      </c>
      <c r="BE383" s="139">
        <f>IF(N383="základní",J383,0)</f>
        <v>0</v>
      </c>
      <c r="BF383" s="139">
        <f>IF(N383="snížená",J383,0)</f>
        <v>0</v>
      </c>
      <c r="BG383" s="139">
        <f>IF(N383="zákl. přenesená",J383,0)</f>
        <v>0</v>
      </c>
      <c r="BH383" s="139">
        <f>IF(N383="sníž. přenesená",J383,0)</f>
        <v>0</v>
      </c>
      <c r="BI383" s="139">
        <f>IF(N383="nulová",J383,0)</f>
        <v>0</v>
      </c>
      <c r="BJ383" s="15" t="s">
        <v>19</v>
      </c>
      <c r="BK383" s="139">
        <f>ROUND(I383*H383,2)</f>
        <v>0</v>
      </c>
      <c r="BL383" s="15" t="s">
        <v>171</v>
      </c>
      <c r="BM383" s="138" t="s">
        <v>854</v>
      </c>
    </row>
    <row r="384" spans="2:47" s="1" customFormat="1" ht="12">
      <c r="B384" s="27"/>
      <c r="D384" s="140" t="s">
        <v>156</v>
      </c>
      <c r="F384" s="141" t="s">
        <v>855</v>
      </c>
      <c r="L384" s="27"/>
      <c r="M384" s="142"/>
      <c r="T384" s="51"/>
      <c r="AT384" s="15" t="s">
        <v>156</v>
      </c>
      <c r="AU384" s="15" t="s">
        <v>88</v>
      </c>
    </row>
    <row r="385" spans="2:47" s="1" customFormat="1" ht="29.25">
      <c r="B385" s="27"/>
      <c r="D385" s="140" t="s">
        <v>158</v>
      </c>
      <c r="F385" s="143" t="s">
        <v>856</v>
      </c>
      <c r="L385" s="27"/>
      <c r="M385" s="142"/>
      <c r="T385" s="51"/>
      <c r="AT385" s="15" t="s">
        <v>158</v>
      </c>
      <c r="AU385" s="15" t="s">
        <v>88</v>
      </c>
    </row>
    <row r="386" spans="2:65" s="1" customFormat="1" ht="24" customHeight="1">
      <c r="B386" s="127"/>
      <c r="C386" s="128" t="s">
        <v>857</v>
      </c>
      <c r="D386" s="128" t="s">
        <v>149</v>
      </c>
      <c r="E386" s="129" t="s">
        <v>858</v>
      </c>
      <c r="F386" s="130" t="s">
        <v>859</v>
      </c>
      <c r="G386" s="131" t="s">
        <v>301</v>
      </c>
      <c r="H386" s="132">
        <v>4.518</v>
      </c>
      <c r="I386" s="133"/>
      <c r="J386" s="133">
        <f>ROUND(I386*H386,2)</f>
        <v>0</v>
      </c>
      <c r="K386" s="130" t="s">
        <v>188</v>
      </c>
      <c r="L386" s="27"/>
      <c r="M386" s="134" t="s">
        <v>1</v>
      </c>
      <c r="N386" s="135" t="s">
        <v>44</v>
      </c>
      <c r="O386" s="136">
        <v>4.032</v>
      </c>
      <c r="P386" s="136">
        <f>O386*H386</f>
        <v>18.216576</v>
      </c>
      <c r="Q386" s="136">
        <v>0</v>
      </c>
      <c r="R386" s="136">
        <f>Q386*H386</f>
        <v>0</v>
      </c>
      <c r="S386" s="136">
        <v>0</v>
      </c>
      <c r="T386" s="137">
        <f>S386*H386</f>
        <v>0</v>
      </c>
      <c r="AR386" s="138" t="s">
        <v>171</v>
      </c>
      <c r="AT386" s="138" t="s">
        <v>149</v>
      </c>
      <c r="AU386" s="138" t="s">
        <v>88</v>
      </c>
      <c r="AY386" s="15" t="s">
        <v>146</v>
      </c>
      <c r="BE386" s="139">
        <f>IF(N386="základní",J386,0)</f>
        <v>0</v>
      </c>
      <c r="BF386" s="139">
        <f>IF(N386="snížená",J386,0)</f>
        <v>0</v>
      </c>
      <c r="BG386" s="139">
        <f>IF(N386="zákl. přenesená",J386,0)</f>
        <v>0</v>
      </c>
      <c r="BH386" s="139">
        <f>IF(N386="sníž. přenesená",J386,0)</f>
        <v>0</v>
      </c>
      <c r="BI386" s="139">
        <f>IF(N386="nulová",J386,0)</f>
        <v>0</v>
      </c>
      <c r="BJ386" s="15" t="s">
        <v>19</v>
      </c>
      <c r="BK386" s="139">
        <f>ROUND(I386*H386,2)</f>
        <v>0</v>
      </c>
      <c r="BL386" s="15" t="s">
        <v>171</v>
      </c>
      <c r="BM386" s="138" t="s">
        <v>860</v>
      </c>
    </row>
    <row r="387" spans="2:47" s="1" customFormat="1" ht="19.5">
      <c r="B387" s="27"/>
      <c r="D387" s="140" t="s">
        <v>156</v>
      </c>
      <c r="F387" s="141" t="s">
        <v>861</v>
      </c>
      <c r="L387" s="27"/>
      <c r="M387" s="142"/>
      <c r="T387" s="51"/>
      <c r="AT387" s="15" t="s">
        <v>156</v>
      </c>
      <c r="AU387" s="15" t="s">
        <v>88</v>
      </c>
    </row>
    <row r="388" spans="2:47" s="1" customFormat="1" ht="39">
      <c r="B388" s="27"/>
      <c r="D388" s="140" t="s">
        <v>158</v>
      </c>
      <c r="F388" s="143" t="s">
        <v>862</v>
      </c>
      <c r="L388" s="27"/>
      <c r="M388" s="142"/>
      <c r="T388" s="51"/>
      <c r="AT388" s="15" t="s">
        <v>158</v>
      </c>
      <c r="AU388" s="15" t="s">
        <v>88</v>
      </c>
    </row>
    <row r="389" spans="2:51" s="12" customFormat="1" ht="12">
      <c r="B389" s="147"/>
      <c r="D389" s="140" t="s">
        <v>259</v>
      </c>
      <c r="E389" s="148" t="s">
        <v>1</v>
      </c>
      <c r="F389" s="149" t="s">
        <v>863</v>
      </c>
      <c r="H389" s="150">
        <v>1.877</v>
      </c>
      <c r="L389" s="147"/>
      <c r="M389" s="151"/>
      <c r="T389" s="152"/>
      <c r="AT389" s="148" t="s">
        <v>259</v>
      </c>
      <c r="AU389" s="148" t="s">
        <v>88</v>
      </c>
      <c r="AV389" s="12" t="s">
        <v>88</v>
      </c>
      <c r="AW389" s="12" t="s">
        <v>35</v>
      </c>
      <c r="AX389" s="12" t="s">
        <v>79</v>
      </c>
      <c r="AY389" s="148" t="s">
        <v>146</v>
      </c>
    </row>
    <row r="390" spans="2:51" s="12" customFormat="1" ht="12">
      <c r="B390" s="147"/>
      <c r="D390" s="140" t="s">
        <v>259</v>
      </c>
      <c r="E390" s="148" t="s">
        <v>1</v>
      </c>
      <c r="F390" s="149" t="s">
        <v>864</v>
      </c>
      <c r="H390" s="150">
        <v>2.641</v>
      </c>
      <c r="L390" s="147"/>
      <c r="M390" s="151"/>
      <c r="T390" s="152"/>
      <c r="AT390" s="148" t="s">
        <v>259</v>
      </c>
      <c r="AU390" s="148" t="s">
        <v>88</v>
      </c>
      <c r="AV390" s="12" t="s">
        <v>88</v>
      </c>
      <c r="AW390" s="12" t="s">
        <v>35</v>
      </c>
      <c r="AX390" s="12" t="s">
        <v>79</v>
      </c>
      <c r="AY390" s="148" t="s">
        <v>146</v>
      </c>
    </row>
    <row r="391" spans="2:51" s="13" customFormat="1" ht="12">
      <c r="B391" s="153"/>
      <c r="D391" s="140" t="s">
        <v>259</v>
      </c>
      <c r="E391" s="154" t="s">
        <v>1</v>
      </c>
      <c r="F391" s="155" t="s">
        <v>263</v>
      </c>
      <c r="H391" s="156">
        <v>4.518</v>
      </c>
      <c r="L391" s="153"/>
      <c r="M391" s="157"/>
      <c r="T391" s="158"/>
      <c r="AT391" s="154" t="s">
        <v>259</v>
      </c>
      <c r="AU391" s="154" t="s">
        <v>88</v>
      </c>
      <c r="AV391" s="13" t="s">
        <v>171</v>
      </c>
      <c r="AW391" s="13" t="s">
        <v>35</v>
      </c>
      <c r="AX391" s="13" t="s">
        <v>19</v>
      </c>
      <c r="AY391" s="154" t="s">
        <v>146</v>
      </c>
    </row>
    <row r="392" spans="2:63" s="11" customFormat="1" ht="22.9" customHeight="1">
      <c r="B392" s="116"/>
      <c r="D392" s="117" t="s">
        <v>78</v>
      </c>
      <c r="E392" s="125" t="s">
        <v>171</v>
      </c>
      <c r="F392" s="125" t="s">
        <v>312</v>
      </c>
      <c r="J392" s="126">
        <f>BK392</f>
        <v>0</v>
      </c>
      <c r="L392" s="116"/>
      <c r="M392" s="120"/>
      <c r="P392" s="121">
        <f>P393+SUM(P394:P517)</f>
        <v>8253.721621</v>
      </c>
      <c r="R392" s="121">
        <f>R393+SUM(R394:R517)</f>
        <v>503.07473221</v>
      </c>
      <c r="T392" s="122">
        <f>T393+SUM(T394:T517)</f>
        <v>2.88</v>
      </c>
      <c r="AR392" s="117" t="s">
        <v>19</v>
      </c>
      <c r="AT392" s="123" t="s">
        <v>78</v>
      </c>
      <c r="AU392" s="123" t="s">
        <v>19</v>
      </c>
      <c r="AY392" s="117" t="s">
        <v>146</v>
      </c>
      <c r="BK392" s="124">
        <f>BK393+SUM(BK394:BK517)</f>
        <v>0</v>
      </c>
    </row>
    <row r="393" spans="2:65" s="1" customFormat="1" ht="16.5" customHeight="1">
      <c r="B393" s="127"/>
      <c r="C393" s="128" t="s">
        <v>865</v>
      </c>
      <c r="D393" s="128" t="s">
        <v>149</v>
      </c>
      <c r="E393" s="129" t="s">
        <v>866</v>
      </c>
      <c r="F393" s="130" t="s">
        <v>867</v>
      </c>
      <c r="G393" s="131" t="s">
        <v>301</v>
      </c>
      <c r="H393" s="132">
        <v>75.174</v>
      </c>
      <c r="I393" s="133"/>
      <c r="J393" s="133">
        <f>ROUND(I393*H393,2)</f>
        <v>0</v>
      </c>
      <c r="K393" s="130" t="s">
        <v>188</v>
      </c>
      <c r="L393" s="27"/>
      <c r="M393" s="134" t="s">
        <v>1</v>
      </c>
      <c r="N393" s="135" t="s">
        <v>44</v>
      </c>
      <c r="O393" s="136">
        <v>1.642</v>
      </c>
      <c r="P393" s="136">
        <f>O393*H393</f>
        <v>123.435708</v>
      </c>
      <c r="Q393" s="136">
        <v>0</v>
      </c>
      <c r="R393" s="136">
        <f>Q393*H393</f>
        <v>0</v>
      </c>
      <c r="S393" s="136">
        <v>0</v>
      </c>
      <c r="T393" s="137">
        <f>S393*H393</f>
        <v>0</v>
      </c>
      <c r="AR393" s="138" t="s">
        <v>171</v>
      </c>
      <c r="AT393" s="138" t="s">
        <v>149</v>
      </c>
      <c r="AU393" s="138" t="s">
        <v>88</v>
      </c>
      <c r="AY393" s="15" t="s">
        <v>146</v>
      </c>
      <c r="BE393" s="139">
        <f>IF(N393="základní",J393,0)</f>
        <v>0</v>
      </c>
      <c r="BF393" s="139">
        <f>IF(N393="snížená",J393,0)</f>
        <v>0</v>
      </c>
      <c r="BG393" s="139">
        <f>IF(N393="zákl. přenesená",J393,0)</f>
        <v>0</v>
      </c>
      <c r="BH393" s="139">
        <f>IF(N393="sníž. přenesená",J393,0)</f>
        <v>0</v>
      </c>
      <c r="BI393" s="139">
        <f>IF(N393="nulová",J393,0)</f>
        <v>0</v>
      </c>
      <c r="BJ393" s="15" t="s">
        <v>19</v>
      </c>
      <c r="BK393" s="139">
        <f>ROUND(I393*H393,2)</f>
        <v>0</v>
      </c>
      <c r="BL393" s="15" t="s">
        <v>171</v>
      </c>
      <c r="BM393" s="138" t="s">
        <v>868</v>
      </c>
    </row>
    <row r="394" spans="2:47" s="1" customFormat="1" ht="19.5">
      <c r="B394" s="27"/>
      <c r="D394" s="140" t="s">
        <v>156</v>
      </c>
      <c r="F394" s="141" t="s">
        <v>869</v>
      </c>
      <c r="L394" s="27"/>
      <c r="M394" s="142"/>
      <c r="T394" s="51"/>
      <c r="AT394" s="15" t="s">
        <v>156</v>
      </c>
      <c r="AU394" s="15" t="s">
        <v>88</v>
      </c>
    </row>
    <row r="395" spans="2:47" s="1" customFormat="1" ht="29.25">
      <c r="B395" s="27"/>
      <c r="D395" s="140" t="s">
        <v>158</v>
      </c>
      <c r="F395" s="143" t="s">
        <v>870</v>
      </c>
      <c r="L395" s="27"/>
      <c r="M395" s="142"/>
      <c r="T395" s="51"/>
      <c r="AT395" s="15" t="s">
        <v>158</v>
      </c>
      <c r="AU395" s="15" t="s">
        <v>88</v>
      </c>
    </row>
    <row r="396" spans="2:51" s="12" customFormat="1" ht="12">
      <c r="B396" s="147"/>
      <c r="D396" s="140" t="s">
        <v>259</v>
      </c>
      <c r="E396" s="148" t="s">
        <v>1</v>
      </c>
      <c r="F396" s="149" t="s">
        <v>871</v>
      </c>
      <c r="H396" s="150">
        <v>48.69</v>
      </c>
      <c r="L396" s="147"/>
      <c r="M396" s="151"/>
      <c r="T396" s="152"/>
      <c r="AT396" s="148" t="s">
        <v>259</v>
      </c>
      <c r="AU396" s="148" t="s">
        <v>88</v>
      </c>
      <c r="AV396" s="12" t="s">
        <v>88</v>
      </c>
      <c r="AW396" s="12" t="s">
        <v>35</v>
      </c>
      <c r="AX396" s="12" t="s">
        <v>79</v>
      </c>
      <c r="AY396" s="148" t="s">
        <v>146</v>
      </c>
    </row>
    <row r="397" spans="2:51" s="12" customFormat="1" ht="12">
      <c r="B397" s="147"/>
      <c r="D397" s="140" t="s">
        <v>259</v>
      </c>
      <c r="E397" s="148" t="s">
        <v>1</v>
      </c>
      <c r="F397" s="149" t="s">
        <v>872</v>
      </c>
      <c r="H397" s="150">
        <v>9.089</v>
      </c>
      <c r="L397" s="147"/>
      <c r="M397" s="151"/>
      <c r="T397" s="152"/>
      <c r="AT397" s="148" t="s">
        <v>259</v>
      </c>
      <c r="AU397" s="148" t="s">
        <v>88</v>
      </c>
      <c r="AV397" s="12" t="s">
        <v>88</v>
      </c>
      <c r="AW397" s="12" t="s">
        <v>35</v>
      </c>
      <c r="AX397" s="12" t="s">
        <v>79</v>
      </c>
      <c r="AY397" s="148" t="s">
        <v>146</v>
      </c>
    </row>
    <row r="398" spans="2:51" s="12" customFormat="1" ht="12">
      <c r="B398" s="147"/>
      <c r="D398" s="140" t="s">
        <v>259</v>
      </c>
      <c r="E398" s="148" t="s">
        <v>1</v>
      </c>
      <c r="F398" s="149" t="s">
        <v>873</v>
      </c>
      <c r="H398" s="150">
        <v>17.395</v>
      </c>
      <c r="L398" s="147"/>
      <c r="M398" s="151"/>
      <c r="T398" s="152"/>
      <c r="AT398" s="148" t="s">
        <v>259</v>
      </c>
      <c r="AU398" s="148" t="s">
        <v>88</v>
      </c>
      <c r="AV398" s="12" t="s">
        <v>88</v>
      </c>
      <c r="AW398" s="12" t="s">
        <v>35</v>
      </c>
      <c r="AX398" s="12" t="s">
        <v>79</v>
      </c>
      <c r="AY398" s="148" t="s">
        <v>146</v>
      </c>
    </row>
    <row r="399" spans="2:51" s="13" customFormat="1" ht="12">
      <c r="B399" s="153"/>
      <c r="D399" s="140" t="s">
        <v>259</v>
      </c>
      <c r="E399" s="154" t="s">
        <v>1</v>
      </c>
      <c r="F399" s="155" t="s">
        <v>263</v>
      </c>
      <c r="H399" s="156">
        <v>75.174</v>
      </c>
      <c r="L399" s="153"/>
      <c r="M399" s="157"/>
      <c r="T399" s="158"/>
      <c r="AT399" s="154" t="s">
        <v>259</v>
      </c>
      <c r="AU399" s="154" t="s">
        <v>88</v>
      </c>
      <c r="AV399" s="13" t="s">
        <v>171</v>
      </c>
      <c r="AW399" s="13" t="s">
        <v>35</v>
      </c>
      <c r="AX399" s="13" t="s">
        <v>19</v>
      </c>
      <c r="AY399" s="154" t="s">
        <v>146</v>
      </c>
    </row>
    <row r="400" spans="2:65" s="1" customFormat="1" ht="16.5" customHeight="1">
      <c r="B400" s="127"/>
      <c r="C400" s="128" t="s">
        <v>874</v>
      </c>
      <c r="D400" s="128" t="s">
        <v>149</v>
      </c>
      <c r="E400" s="129" t="s">
        <v>875</v>
      </c>
      <c r="F400" s="130" t="s">
        <v>876</v>
      </c>
      <c r="G400" s="131" t="s">
        <v>361</v>
      </c>
      <c r="H400" s="132">
        <v>19.545</v>
      </c>
      <c r="I400" s="133"/>
      <c r="J400" s="133">
        <f>ROUND(I400*H400,2)</f>
        <v>0</v>
      </c>
      <c r="K400" s="130" t="s">
        <v>188</v>
      </c>
      <c r="L400" s="27"/>
      <c r="M400" s="134" t="s">
        <v>1</v>
      </c>
      <c r="N400" s="135" t="s">
        <v>44</v>
      </c>
      <c r="O400" s="136">
        <v>55.902</v>
      </c>
      <c r="P400" s="136">
        <f>O400*H400</f>
        <v>1092.6045900000001</v>
      </c>
      <c r="Q400" s="136">
        <v>1.0594</v>
      </c>
      <c r="R400" s="136">
        <f>Q400*H400</f>
        <v>20.705973</v>
      </c>
      <c r="S400" s="136">
        <v>0</v>
      </c>
      <c r="T400" s="137">
        <f>S400*H400</f>
        <v>0</v>
      </c>
      <c r="AR400" s="138" t="s">
        <v>171</v>
      </c>
      <c r="AT400" s="138" t="s">
        <v>149</v>
      </c>
      <c r="AU400" s="138" t="s">
        <v>88</v>
      </c>
      <c r="AY400" s="15" t="s">
        <v>146</v>
      </c>
      <c r="BE400" s="139">
        <f>IF(N400="základní",J400,0)</f>
        <v>0</v>
      </c>
      <c r="BF400" s="139">
        <f>IF(N400="snížená",J400,0)</f>
        <v>0</v>
      </c>
      <c r="BG400" s="139">
        <f>IF(N400="zákl. přenesená",J400,0)</f>
        <v>0</v>
      </c>
      <c r="BH400" s="139">
        <f>IF(N400="sníž. přenesená",J400,0)</f>
        <v>0</v>
      </c>
      <c r="BI400" s="139">
        <f>IF(N400="nulová",J400,0)</f>
        <v>0</v>
      </c>
      <c r="BJ400" s="15" t="s">
        <v>19</v>
      </c>
      <c r="BK400" s="139">
        <f>ROUND(I400*H400,2)</f>
        <v>0</v>
      </c>
      <c r="BL400" s="15" t="s">
        <v>171</v>
      </c>
      <c r="BM400" s="138" t="s">
        <v>877</v>
      </c>
    </row>
    <row r="401" spans="2:47" s="1" customFormat="1" ht="19.5">
      <c r="B401" s="27"/>
      <c r="D401" s="140" t="s">
        <v>156</v>
      </c>
      <c r="F401" s="141" t="s">
        <v>878</v>
      </c>
      <c r="L401" s="27"/>
      <c r="M401" s="142"/>
      <c r="T401" s="51"/>
      <c r="AT401" s="15" t="s">
        <v>156</v>
      </c>
      <c r="AU401" s="15" t="s">
        <v>88</v>
      </c>
    </row>
    <row r="402" spans="2:47" s="1" customFormat="1" ht="29.25">
      <c r="B402" s="27"/>
      <c r="D402" s="140" t="s">
        <v>158</v>
      </c>
      <c r="F402" s="143" t="s">
        <v>879</v>
      </c>
      <c r="L402" s="27"/>
      <c r="M402" s="142"/>
      <c r="T402" s="51"/>
      <c r="AT402" s="15" t="s">
        <v>158</v>
      </c>
      <c r="AU402" s="15" t="s">
        <v>88</v>
      </c>
    </row>
    <row r="403" spans="2:51" s="12" customFormat="1" ht="12">
      <c r="B403" s="147"/>
      <c r="D403" s="140" t="s">
        <v>259</v>
      </c>
      <c r="E403" s="148" t="s">
        <v>1</v>
      </c>
      <c r="F403" s="149" t="s">
        <v>880</v>
      </c>
      <c r="H403" s="150">
        <v>19.545</v>
      </c>
      <c r="L403" s="147"/>
      <c r="M403" s="151"/>
      <c r="T403" s="152"/>
      <c r="AT403" s="148" t="s">
        <v>259</v>
      </c>
      <c r="AU403" s="148" t="s">
        <v>88</v>
      </c>
      <c r="AV403" s="12" t="s">
        <v>88</v>
      </c>
      <c r="AW403" s="12" t="s">
        <v>35</v>
      </c>
      <c r="AX403" s="12" t="s">
        <v>19</v>
      </c>
      <c r="AY403" s="148" t="s">
        <v>146</v>
      </c>
    </row>
    <row r="404" spans="2:65" s="1" customFormat="1" ht="16.5" customHeight="1">
      <c r="B404" s="127"/>
      <c r="C404" s="128" t="s">
        <v>881</v>
      </c>
      <c r="D404" s="128" t="s">
        <v>149</v>
      </c>
      <c r="E404" s="129" t="s">
        <v>882</v>
      </c>
      <c r="F404" s="130" t="s">
        <v>883</v>
      </c>
      <c r="G404" s="131" t="s">
        <v>361</v>
      </c>
      <c r="H404" s="132">
        <v>59.371</v>
      </c>
      <c r="I404" s="133"/>
      <c r="J404" s="133">
        <f>ROUND(I404*H404,2)</f>
        <v>0</v>
      </c>
      <c r="K404" s="130" t="s">
        <v>1</v>
      </c>
      <c r="L404" s="27"/>
      <c r="M404" s="134" t="s">
        <v>1</v>
      </c>
      <c r="N404" s="135" t="s">
        <v>44</v>
      </c>
      <c r="O404" s="136">
        <v>52.157</v>
      </c>
      <c r="P404" s="136">
        <f>O404*H404</f>
        <v>3096.613247</v>
      </c>
      <c r="Q404" s="136">
        <v>1.04887</v>
      </c>
      <c r="R404" s="136">
        <f>Q404*H404</f>
        <v>62.27246077</v>
      </c>
      <c r="S404" s="136">
        <v>0</v>
      </c>
      <c r="T404" s="137">
        <f>S404*H404</f>
        <v>0</v>
      </c>
      <c r="AR404" s="138" t="s">
        <v>171</v>
      </c>
      <c r="AT404" s="138" t="s">
        <v>149</v>
      </c>
      <c r="AU404" s="138" t="s">
        <v>88</v>
      </c>
      <c r="AY404" s="15" t="s">
        <v>146</v>
      </c>
      <c r="BE404" s="139">
        <f>IF(N404="základní",J404,0)</f>
        <v>0</v>
      </c>
      <c r="BF404" s="139">
        <f>IF(N404="snížená",J404,0)</f>
        <v>0</v>
      </c>
      <c r="BG404" s="139">
        <f>IF(N404="zákl. přenesená",J404,0)</f>
        <v>0</v>
      </c>
      <c r="BH404" s="139">
        <f>IF(N404="sníž. přenesená",J404,0)</f>
        <v>0</v>
      </c>
      <c r="BI404" s="139">
        <f>IF(N404="nulová",J404,0)</f>
        <v>0</v>
      </c>
      <c r="BJ404" s="15" t="s">
        <v>19</v>
      </c>
      <c r="BK404" s="139">
        <f>ROUND(I404*H404,2)</f>
        <v>0</v>
      </c>
      <c r="BL404" s="15" t="s">
        <v>171</v>
      </c>
      <c r="BM404" s="138" t="s">
        <v>884</v>
      </c>
    </row>
    <row r="405" spans="2:47" s="1" customFormat="1" ht="409.5">
      <c r="B405" s="27"/>
      <c r="D405" s="140" t="s">
        <v>156</v>
      </c>
      <c r="F405" s="171" t="s">
        <v>885</v>
      </c>
      <c r="L405" s="27"/>
      <c r="M405" s="142"/>
      <c r="T405" s="51"/>
      <c r="AT405" s="15" t="s">
        <v>156</v>
      </c>
      <c r="AU405" s="15" t="s">
        <v>88</v>
      </c>
    </row>
    <row r="406" spans="2:47" s="1" customFormat="1" ht="48.75">
      <c r="B406" s="27"/>
      <c r="D406" s="140" t="s">
        <v>158</v>
      </c>
      <c r="F406" s="143" t="s">
        <v>886</v>
      </c>
      <c r="L406" s="27"/>
      <c r="M406" s="142"/>
      <c r="T406" s="51"/>
      <c r="AT406" s="15" t="s">
        <v>158</v>
      </c>
      <c r="AU406" s="15" t="s">
        <v>88</v>
      </c>
    </row>
    <row r="407" spans="2:65" s="1" customFormat="1" ht="16.5" customHeight="1">
      <c r="B407" s="127"/>
      <c r="C407" s="128" t="s">
        <v>887</v>
      </c>
      <c r="D407" s="128" t="s">
        <v>149</v>
      </c>
      <c r="E407" s="129" t="s">
        <v>888</v>
      </c>
      <c r="F407" s="130" t="s">
        <v>883</v>
      </c>
      <c r="G407" s="131" t="s">
        <v>361</v>
      </c>
      <c r="H407" s="132">
        <v>1.291</v>
      </c>
      <c r="I407" s="133"/>
      <c r="J407" s="133">
        <f>ROUND(I407*H407,2)</f>
        <v>0</v>
      </c>
      <c r="K407" s="130" t="s">
        <v>1</v>
      </c>
      <c r="L407" s="27"/>
      <c r="M407" s="134" t="s">
        <v>1</v>
      </c>
      <c r="N407" s="135" t="s">
        <v>44</v>
      </c>
      <c r="O407" s="136">
        <v>52.157</v>
      </c>
      <c r="P407" s="136">
        <f>O407*H407</f>
        <v>67.33468699999999</v>
      </c>
      <c r="Q407" s="136">
        <v>1.04887</v>
      </c>
      <c r="R407" s="136">
        <f>Q407*H407</f>
        <v>1.3540911699999998</v>
      </c>
      <c r="S407" s="136">
        <v>0</v>
      </c>
      <c r="T407" s="137">
        <f>S407*H407</f>
        <v>0</v>
      </c>
      <c r="AR407" s="138" t="s">
        <v>171</v>
      </c>
      <c r="AT407" s="138" t="s">
        <v>149</v>
      </c>
      <c r="AU407" s="138" t="s">
        <v>88</v>
      </c>
      <c r="AY407" s="15" t="s">
        <v>146</v>
      </c>
      <c r="BE407" s="139">
        <f>IF(N407="základní",J407,0)</f>
        <v>0</v>
      </c>
      <c r="BF407" s="139">
        <f>IF(N407="snížená",J407,0)</f>
        <v>0</v>
      </c>
      <c r="BG407" s="139">
        <f>IF(N407="zákl. přenesená",J407,0)</f>
        <v>0</v>
      </c>
      <c r="BH407" s="139">
        <f>IF(N407="sníž. přenesená",J407,0)</f>
        <v>0</v>
      </c>
      <c r="BI407" s="139">
        <f>IF(N407="nulová",J407,0)</f>
        <v>0</v>
      </c>
      <c r="BJ407" s="15" t="s">
        <v>19</v>
      </c>
      <c r="BK407" s="139">
        <f>ROUND(I407*H407,2)</f>
        <v>0</v>
      </c>
      <c r="BL407" s="15" t="s">
        <v>171</v>
      </c>
      <c r="BM407" s="138" t="s">
        <v>889</v>
      </c>
    </row>
    <row r="408" spans="2:47" s="1" customFormat="1" ht="409.5">
      <c r="B408" s="27"/>
      <c r="D408" s="140" t="s">
        <v>156</v>
      </c>
      <c r="F408" s="171" t="s">
        <v>885</v>
      </c>
      <c r="L408" s="27"/>
      <c r="M408" s="142"/>
      <c r="T408" s="51"/>
      <c r="AT408" s="15" t="s">
        <v>156</v>
      </c>
      <c r="AU408" s="15" t="s">
        <v>88</v>
      </c>
    </row>
    <row r="409" spans="2:47" s="1" customFormat="1" ht="68.25">
      <c r="B409" s="27"/>
      <c r="D409" s="140" t="s">
        <v>158</v>
      </c>
      <c r="F409" s="143" t="s">
        <v>890</v>
      </c>
      <c r="L409" s="27"/>
      <c r="M409" s="142"/>
      <c r="T409" s="51"/>
      <c r="AT409" s="15" t="s">
        <v>158</v>
      </c>
      <c r="AU409" s="15" t="s">
        <v>88</v>
      </c>
    </row>
    <row r="410" spans="2:65" s="1" customFormat="1" ht="16.5" customHeight="1">
      <c r="B410" s="127"/>
      <c r="C410" s="128" t="s">
        <v>891</v>
      </c>
      <c r="D410" s="128" t="s">
        <v>149</v>
      </c>
      <c r="E410" s="129" t="s">
        <v>892</v>
      </c>
      <c r="F410" s="130" t="s">
        <v>883</v>
      </c>
      <c r="G410" s="131" t="s">
        <v>361</v>
      </c>
      <c r="H410" s="132">
        <v>0.313</v>
      </c>
      <c r="I410" s="133"/>
      <c r="J410" s="133">
        <f>ROUND(I410*H410,2)</f>
        <v>0</v>
      </c>
      <c r="K410" s="130" t="s">
        <v>1</v>
      </c>
      <c r="L410" s="27"/>
      <c r="M410" s="134" t="s">
        <v>1</v>
      </c>
      <c r="N410" s="135" t="s">
        <v>44</v>
      </c>
      <c r="O410" s="136">
        <v>52.157</v>
      </c>
      <c r="P410" s="136">
        <f>O410*H410</f>
        <v>16.325141</v>
      </c>
      <c r="Q410" s="136">
        <v>1.04887</v>
      </c>
      <c r="R410" s="136">
        <f>Q410*H410</f>
        <v>0.32829631</v>
      </c>
      <c r="S410" s="136">
        <v>0</v>
      </c>
      <c r="T410" s="137">
        <f>S410*H410</f>
        <v>0</v>
      </c>
      <c r="AR410" s="138" t="s">
        <v>171</v>
      </c>
      <c r="AT410" s="138" t="s">
        <v>149</v>
      </c>
      <c r="AU410" s="138" t="s">
        <v>88</v>
      </c>
      <c r="AY410" s="15" t="s">
        <v>146</v>
      </c>
      <c r="BE410" s="139">
        <f>IF(N410="základní",J410,0)</f>
        <v>0</v>
      </c>
      <c r="BF410" s="139">
        <f>IF(N410="snížená",J410,0)</f>
        <v>0</v>
      </c>
      <c r="BG410" s="139">
        <f>IF(N410="zákl. přenesená",J410,0)</f>
        <v>0</v>
      </c>
      <c r="BH410" s="139">
        <f>IF(N410="sníž. přenesená",J410,0)</f>
        <v>0</v>
      </c>
      <c r="BI410" s="139">
        <f>IF(N410="nulová",J410,0)</f>
        <v>0</v>
      </c>
      <c r="BJ410" s="15" t="s">
        <v>19</v>
      </c>
      <c r="BK410" s="139">
        <f>ROUND(I410*H410,2)</f>
        <v>0</v>
      </c>
      <c r="BL410" s="15" t="s">
        <v>171</v>
      </c>
      <c r="BM410" s="138" t="s">
        <v>893</v>
      </c>
    </row>
    <row r="411" spans="2:47" s="1" customFormat="1" ht="409.5">
      <c r="B411" s="27"/>
      <c r="D411" s="140" t="s">
        <v>156</v>
      </c>
      <c r="F411" s="171" t="s">
        <v>885</v>
      </c>
      <c r="L411" s="27"/>
      <c r="M411" s="142"/>
      <c r="T411" s="51"/>
      <c r="AT411" s="15" t="s">
        <v>156</v>
      </c>
      <c r="AU411" s="15" t="s">
        <v>88</v>
      </c>
    </row>
    <row r="412" spans="2:47" s="1" customFormat="1" ht="58.5">
      <c r="B412" s="27"/>
      <c r="D412" s="140" t="s">
        <v>158</v>
      </c>
      <c r="F412" s="143" t="s">
        <v>894</v>
      </c>
      <c r="L412" s="27"/>
      <c r="M412" s="142"/>
      <c r="T412" s="51"/>
      <c r="AT412" s="15" t="s">
        <v>158</v>
      </c>
      <c r="AU412" s="15" t="s">
        <v>88</v>
      </c>
    </row>
    <row r="413" spans="2:65" s="1" customFormat="1" ht="16.5" customHeight="1">
      <c r="B413" s="127"/>
      <c r="C413" s="128" t="s">
        <v>895</v>
      </c>
      <c r="D413" s="128" t="s">
        <v>149</v>
      </c>
      <c r="E413" s="129" t="s">
        <v>896</v>
      </c>
      <c r="F413" s="130" t="s">
        <v>883</v>
      </c>
      <c r="G413" s="131" t="s">
        <v>361</v>
      </c>
      <c r="H413" s="132">
        <v>5.407</v>
      </c>
      <c r="I413" s="133"/>
      <c r="J413" s="133">
        <f>ROUND(I413*H413,2)</f>
        <v>0</v>
      </c>
      <c r="K413" s="130" t="s">
        <v>1</v>
      </c>
      <c r="L413" s="27"/>
      <c r="M413" s="134" t="s">
        <v>1</v>
      </c>
      <c r="N413" s="135" t="s">
        <v>44</v>
      </c>
      <c r="O413" s="136">
        <v>52.157</v>
      </c>
      <c r="P413" s="136">
        <f>O413*H413</f>
        <v>282.012899</v>
      </c>
      <c r="Q413" s="136">
        <v>1.04887</v>
      </c>
      <c r="R413" s="136">
        <f>Q413*H413</f>
        <v>5.6712400899999995</v>
      </c>
      <c r="S413" s="136">
        <v>0</v>
      </c>
      <c r="T413" s="137">
        <f>S413*H413</f>
        <v>0</v>
      </c>
      <c r="AR413" s="138" t="s">
        <v>171</v>
      </c>
      <c r="AT413" s="138" t="s">
        <v>149</v>
      </c>
      <c r="AU413" s="138" t="s">
        <v>88</v>
      </c>
      <c r="AY413" s="15" t="s">
        <v>146</v>
      </c>
      <c r="BE413" s="139">
        <f>IF(N413="základní",J413,0)</f>
        <v>0</v>
      </c>
      <c r="BF413" s="139">
        <f>IF(N413="snížená",J413,0)</f>
        <v>0</v>
      </c>
      <c r="BG413" s="139">
        <f>IF(N413="zákl. přenesená",J413,0)</f>
        <v>0</v>
      </c>
      <c r="BH413" s="139">
        <f>IF(N413="sníž. přenesená",J413,0)</f>
        <v>0</v>
      </c>
      <c r="BI413" s="139">
        <f>IF(N413="nulová",J413,0)</f>
        <v>0</v>
      </c>
      <c r="BJ413" s="15" t="s">
        <v>19</v>
      </c>
      <c r="BK413" s="139">
        <f>ROUND(I413*H413,2)</f>
        <v>0</v>
      </c>
      <c r="BL413" s="15" t="s">
        <v>171</v>
      </c>
      <c r="BM413" s="138" t="s">
        <v>897</v>
      </c>
    </row>
    <row r="414" spans="2:47" s="1" customFormat="1" ht="409.5">
      <c r="B414" s="27"/>
      <c r="D414" s="140" t="s">
        <v>156</v>
      </c>
      <c r="F414" s="171" t="s">
        <v>885</v>
      </c>
      <c r="L414" s="27"/>
      <c r="M414" s="142"/>
      <c r="T414" s="51"/>
      <c r="AT414" s="15" t="s">
        <v>156</v>
      </c>
      <c r="AU414" s="15" t="s">
        <v>88</v>
      </c>
    </row>
    <row r="415" spans="2:47" s="1" customFormat="1" ht="48.75">
      <c r="B415" s="27"/>
      <c r="D415" s="140" t="s">
        <v>158</v>
      </c>
      <c r="F415" s="143" t="s">
        <v>898</v>
      </c>
      <c r="L415" s="27"/>
      <c r="M415" s="142"/>
      <c r="T415" s="51"/>
      <c r="AT415" s="15" t="s">
        <v>158</v>
      </c>
      <c r="AU415" s="15" t="s">
        <v>88</v>
      </c>
    </row>
    <row r="416" spans="2:65" s="1" customFormat="1" ht="24" customHeight="1">
      <c r="B416" s="127"/>
      <c r="C416" s="128" t="s">
        <v>899</v>
      </c>
      <c r="D416" s="128" t="s">
        <v>149</v>
      </c>
      <c r="E416" s="129" t="s">
        <v>900</v>
      </c>
      <c r="F416" s="130" t="s">
        <v>901</v>
      </c>
      <c r="G416" s="131" t="s">
        <v>245</v>
      </c>
      <c r="H416" s="132">
        <v>48</v>
      </c>
      <c r="I416" s="133"/>
      <c r="J416" s="133">
        <f>ROUND(I416*H416,2)</f>
        <v>0</v>
      </c>
      <c r="K416" s="130" t="s">
        <v>188</v>
      </c>
      <c r="L416" s="27"/>
      <c r="M416" s="134" t="s">
        <v>1</v>
      </c>
      <c r="N416" s="135" t="s">
        <v>44</v>
      </c>
      <c r="O416" s="136">
        <v>1.411</v>
      </c>
      <c r="P416" s="136">
        <f>O416*H416</f>
        <v>67.72800000000001</v>
      </c>
      <c r="Q416" s="136">
        <v>0.00218</v>
      </c>
      <c r="R416" s="136">
        <f>Q416*H416</f>
        <v>0.10464000000000001</v>
      </c>
      <c r="S416" s="136">
        <v>0</v>
      </c>
      <c r="T416" s="137">
        <f>S416*H416</f>
        <v>0</v>
      </c>
      <c r="AR416" s="138" t="s">
        <v>171</v>
      </c>
      <c r="AT416" s="138" t="s">
        <v>149</v>
      </c>
      <c r="AU416" s="138" t="s">
        <v>88</v>
      </c>
      <c r="AY416" s="15" t="s">
        <v>146</v>
      </c>
      <c r="BE416" s="139">
        <f>IF(N416="základní",J416,0)</f>
        <v>0</v>
      </c>
      <c r="BF416" s="139">
        <f>IF(N416="snížená",J416,0)</f>
        <v>0</v>
      </c>
      <c r="BG416" s="139">
        <f>IF(N416="zákl. přenesená",J416,0)</f>
        <v>0</v>
      </c>
      <c r="BH416" s="139">
        <f>IF(N416="sníž. přenesená",J416,0)</f>
        <v>0</v>
      </c>
      <c r="BI416" s="139">
        <f>IF(N416="nulová",J416,0)</f>
        <v>0</v>
      </c>
      <c r="BJ416" s="15" t="s">
        <v>19</v>
      </c>
      <c r="BK416" s="139">
        <f>ROUND(I416*H416,2)</f>
        <v>0</v>
      </c>
      <c r="BL416" s="15" t="s">
        <v>171</v>
      </c>
      <c r="BM416" s="138" t="s">
        <v>902</v>
      </c>
    </row>
    <row r="417" spans="2:47" s="1" customFormat="1" ht="29.25">
      <c r="B417" s="27"/>
      <c r="D417" s="140" t="s">
        <v>156</v>
      </c>
      <c r="F417" s="141" t="s">
        <v>903</v>
      </c>
      <c r="L417" s="27"/>
      <c r="M417" s="142"/>
      <c r="T417" s="51"/>
      <c r="AT417" s="15" t="s">
        <v>156</v>
      </c>
      <c r="AU417" s="15" t="s">
        <v>88</v>
      </c>
    </row>
    <row r="418" spans="2:47" s="1" customFormat="1" ht="39">
      <c r="B418" s="27"/>
      <c r="D418" s="140" t="s">
        <v>158</v>
      </c>
      <c r="F418" s="143" t="s">
        <v>904</v>
      </c>
      <c r="L418" s="27"/>
      <c r="M418" s="142"/>
      <c r="T418" s="51"/>
      <c r="AT418" s="15" t="s">
        <v>158</v>
      </c>
      <c r="AU418" s="15" t="s">
        <v>88</v>
      </c>
    </row>
    <row r="419" spans="2:51" s="12" customFormat="1" ht="12">
      <c r="B419" s="147"/>
      <c r="D419" s="140" t="s">
        <v>259</v>
      </c>
      <c r="E419" s="148" t="s">
        <v>1</v>
      </c>
      <c r="F419" s="149" t="s">
        <v>905</v>
      </c>
      <c r="H419" s="150">
        <v>48</v>
      </c>
      <c r="L419" s="147"/>
      <c r="M419" s="151"/>
      <c r="T419" s="152"/>
      <c r="AT419" s="148" t="s">
        <v>259</v>
      </c>
      <c r="AU419" s="148" t="s">
        <v>88</v>
      </c>
      <c r="AV419" s="12" t="s">
        <v>88</v>
      </c>
      <c r="AW419" s="12" t="s">
        <v>35</v>
      </c>
      <c r="AX419" s="12" t="s">
        <v>19</v>
      </c>
      <c r="AY419" s="148" t="s">
        <v>146</v>
      </c>
    </row>
    <row r="420" spans="2:65" s="1" customFormat="1" ht="16.5" customHeight="1">
      <c r="B420" s="127"/>
      <c r="C420" s="128" t="s">
        <v>906</v>
      </c>
      <c r="D420" s="128" t="s">
        <v>149</v>
      </c>
      <c r="E420" s="129" t="s">
        <v>907</v>
      </c>
      <c r="F420" s="130" t="s">
        <v>908</v>
      </c>
      <c r="G420" s="131" t="s">
        <v>245</v>
      </c>
      <c r="H420" s="132">
        <v>48</v>
      </c>
      <c r="I420" s="133"/>
      <c r="J420" s="133">
        <f>ROUND(I420*H420,2)</f>
        <v>0</v>
      </c>
      <c r="K420" s="130" t="s">
        <v>188</v>
      </c>
      <c r="L420" s="27"/>
      <c r="M420" s="134" t="s">
        <v>1</v>
      </c>
      <c r="N420" s="135" t="s">
        <v>44</v>
      </c>
      <c r="O420" s="136">
        <v>0.92</v>
      </c>
      <c r="P420" s="136">
        <f>O420*H420</f>
        <v>44.160000000000004</v>
      </c>
      <c r="Q420" s="136">
        <v>0.00037</v>
      </c>
      <c r="R420" s="136">
        <f>Q420*H420</f>
        <v>0.017759999999999998</v>
      </c>
      <c r="S420" s="136">
        <v>0.06</v>
      </c>
      <c r="T420" s="137">
        <f>S420*H420</f>
        <v>2.88</v>
      </c>
      <c r="AR420" s="138" t="s">
        <v>171</v>
      </c>
      <c r="AT420" s="138" t="s">
        <v>149</v>
      </c>
      <c r="AU420" s="138" t="s">
        <v>88</v>
      </c>
      <c r="AY420" s="15" t="s">
        <v>146</v>
      </c>
      <c r="BE420" s="139">
        <f>IF(N420="základní",J420,0)</f>
        <v>0</v>
      </c>
      <c r="BF420" s="139">
        <f>IF(N420="snížená",J420,0)</f>
        <v>0</v>
      </c>
      <c r="BG420" s="139">
        <f>IF(N420="zákl. přenesená",J420,0)</f>
        <v>0</v>
      </c>
      <c r="BH420" s="139">
        <f>IF(N420="sníž. přenesená",J420,0)</f>
        <v>0</v>
      </c>
      <c r="BI420" s="139">
        <f>IF(N420="nulová",J420,0)</f>
        <v>0</v>
      </c>
      <c r="BJ420" s="15" t="s">
        <v>19</v>
      </c>
      <c r="BK420" s="139">
        <f>ROUND(I420*H420,2)</f>
        <v>0</v>
      </c>
      <c r="BL420" s="15" t="s">
        <v>171</v>
      </c>
      <c r="BM420" s="138" t="s">
        <v>909</v>
      </c>
    </row>
    <row r="421" spans="2:47" s="1" customFormat="1" ht="12">
      <c r="B421" s="27"/>
      <c r="D421" s="140" t="s">
        <v>156</v>
      </c>
      <c r="F421" s="141" t="s">
        <v>910</v>
      </c>
      <c r="L421" s="27"/>
      <c r="M421" s="142"/>
      <c r="T421" s="51"/>
      <c r="AT421" s="15" t="s">
        <v>156</v>
      </c>
      <c r="AU421" s="15" t="s">
        <v>88</v>
      </c>
    </row>
    <row r="422" spans="2:47" s="1" customFormat="1" ht="39">
      <c r="B422" s="27"/>
      <c r="D422" s="140" t="s">
        <v>158</v>
      </c>
      <c r="F422" s="143" t="s">
        <v>911</v>
      </c>
      <c r="L422" s="27"/>
      <c r="M422" s="142"/>
      <c r="T422" s="51"/>
      <c r="AT422" s="15" t="s">
        <v>158</v>
      </c>
      <c r="AU422" s="15" t="s">
        <v>88</v>
      </c>
    </row>
    <row r="423" spans="2:51" s="12" customFormat="1" ht="12">
      <c r="B423" s="147"/>
      <c r="D423" s="140" t="s">
        <v>259</v>
      </c>
      <c r="E423" s="148" t="s">
        <v>1</v>
      </c>
      <c r="F423" s="149" t="s">
        <v>905</v>
      </c>
      <c r="H423" s="150">
        <v>48</v>
      </c>
      <c r="L423" s="147"/>
      <c r="M423" s="151"/>
      <c r="T423" s="152"/>
      <c r="AT423" s="148" t="s">
        <v>259</v>
      </c>
      <c r="AU423" s="148" t="s">
        <v>88</v>
      </c>
      <c r="AV423" s="12" t="s">
        <v>88</v>
      </c>
      <c r="AW423" s="12" t="s">
        <v>35</v>
      </c>
      <c r="AX423" s="12" t="s">
        <v>19</v>
      </c>
      <c r="AY423" s="148" t="s">
        <v>146</v>
      </c>
    </row>
    <row r="424" spans="2:65" s="1" customFormat="1" ht="24" customHeight="1">
      <c r="B424" s="127"/>
      <c r="C424" s="128" t="s">
        <v>912</v>
      </c>
      <c r="D424" s="128" t="s">
        <v>149</v>
      </c>
      <c r="E424" s="129" t="s">
        <v>913</v>
      </c>
      <c r="F424" s="130" t="s">
        <v>914</v>
      </c>
      <c r="G424" s="131" t="s">
        <v>361</v>
      </c>
      <c r="H424" s="132">
        <v>66.047</v>
      </c>
      <c r="I424" s="133"/>
      <c r="J424" s="133">
        <f>ROUND(I424*H424,2)</f>
        <v>0</v>
      </c>
      <c r="K424" s="130" t="s">
        <v>188</v>
      </c>
      <c r="L424" s="27"/>
      <c r="M424" s="134" t="s">
        <v>1</v>
      </c>
      <c r="N424" s="135" t="s">
        <v>44</v>
      </c>
      <c r="O424" s="136">
        <v>35.76</v>
      </c>
      <c r="P424" s="136">
        <f>O424*H424</f>
        <v>2361.8407199999997</v>
      </c>
      <c r="Q424" s="136">
        <v>0.05779</v>
      </c>
      <c r="R424" s="136">
        <f>Q424*H424</f>
        <v>3.8168561299999997</v>
      </c>
      <c r="S424" s="136">
        <v>0</v>
      </c>
      <c r="T424" s="137">
        <f>S424*H424</f>
        <v>0</v>
      </c>
      <c r="AR424" s="138" t="s">
        <v>171</v>
      </c>
      <c r="AT424" s="138" t="s">
        <v>149</v>
      </c>
      <c r="AU424" s="138" t="s">
        <v>88</v>
      </c>
      <c r="AY424" s="15" t="s">
        <v>146</v>
      </c>
      <c r="BE424" s="139">
        <f>IF(N424="základní",J424,0)</f>
        <v>0</v>
      </c>
      <c r="BF424" s="139">
        <f>IF(N424="snížená",J424,0)</f>
        <v>0</v>
      </c>
      <c r="BG424" s="139">
        <f>IF(N424="zákl. přenesená",J424,0)</f>
        <v>0</v>
      </c>
      <c r="BH424" s="139">
        <f>IF(N424="sníž. přenesená",J424,0)</f>
        <v>0</v>
      </c>
      <c r="BI424" s="139">
        <f>IF(N424="nulová",J424,0)</f>
        <v>0</v>
      </c>
      <c r="BJ424" s="15" t="s">
        <v>19</v>
      </c>
      <c r="BK424" s="139">
        <f>ROUND(I424*H424,2)</f>
        <v>0</v>
      </c>
      <c r="BL424" s="15" t="s">
        <v>171</v>
      </c>
      <c r="BM424" s="138" t="s">
        <v>915</v>
      </c>
    </row>
    <row r="425" spans="2:47" s="1" customFormat="1" ht="19.5">
      <c r="B425" s="27"/>
      <c r="D425" s="140" t="s">
        <v>156</v>
      </c>
      <c r="F425" s="141" t="s">
        <v>916</v>
      </c>
      <c r="L425" s="27"/>
      <c r="M425" s="142"/>
      <c r="T425" s="51"/>
      <c r="AT425" s="15" t="s">
        <v>156</v>
      </c>
      <c r="AU425" s="15" t="s">
        <v>88</v>
      </c>
    </row>
    <row r="426" spans="2:47" s="1" customFormat="1" ht="39">
      <c r="B426" s="27"/>
      <c r="D426" s="140" t="s">
        <v>158</v>
      </c>
      <c r="F426" s="143" t="s">
        <v>917</v>
      </c>
      <c r="L426" s="27"/>
      <c r="M426" s="142"/>
      <c r="T426" s="51"/>
      <c r="AT426" s="15" t="s">
        <v>158</v>
      </c>
      <c r="AU426" s="15" t="s">
        <v>88</v>
      </c>
    </row>
    <row r="427" spans="2:51" s="12" customFormat="1" ht="12">
      <c r="B427" s="147"/>
      <c r="D427" s="140" t="s">
        <v>259</v>
      </c>
      <c r="E427" s="148" t="s">
        <v>1</v>
      </c>
      <c r="F427" s="149" t="s">
        <v>918</v>
      </c>
      <c r="H427" s="150">
        <v>66.047</v>
      </c>
      <c r="L427" s="147"/>
      <c r="M427" s="151"/>
      <c r="T427" s="152"/>
      <c r="AT427" s="148" t="s">
        <v>259</v>
      </c>
      <c r="AU427" s="148" t="s">
        <v>88</v>
      </c>
      <c r="AV427" s="12" t="s">
        <v>88</v>
      </c>
      <c r="AW427" s="12" t="s">
        <v>35</v>
      </c>
      <c r="AX427" s="12" t="s">
        <v>19</v>
      </c>
      <c r="AY427" s="148" t="s">
        <v>146</v>
      </c>
    </row>
    <row r="428" spans="2:65" s="1" customFormat="1" ht="16.5" customHeight="1">
      <c r="B428" s="127"/>
      <c r="C428" s="128" t="s">
        <v>919</v>
      </c>
      <c r="D428" s="128" t="s">
        <v>149</v>
      </c>
      <c r="E428" s="129" t="s">
        <v>920</v>
      </c>
      <c r="F428" s="130" t="s">
        <v>921</v>
      </c>
      <c r="G428" s="131" t="s">
        <v>245</v>
      </c>
      <c r="H428" s="132">
        <v>17.4</v>
      </c>
      <c r="I428" s="133"/>
      <c r="J428" s="133">
        <f>ROUND(I428*H428,2)</f>
        <v>0</v>
      </c>
      <c r="K428" s="130" t="s">
        <v>188</v>
      </c>
      <c r="L428" s="27"/>
      <c r="M428" s="134" t="s">
        <v>1</v>
      </c>
      <c r="N428" s="135" t="s">
        <v>44</v>
      </c>
      <c r="O428" s="136">
        <v>1.726</v>
      </c>
      <c r="P428" s="136">
        <f>O428*H428</f>
        <v>30.032399999999996</v>
      </c>
      <c r="Q428" s="136">
        <v>0.01361</v>
      </c>
      <c r="R428" s="136">
        <f>Q428*H428</f>
        <v>0.236814</v>
      </c>
      <c r="S428" s="136">
        <v>0</v>
      </c>
      <c r="T428" s="137">
        <f>S428*H428</f>
        <v>0</v>
      </c>
      <c r="AR428" s="138" t="s">
        <v>171</v>
      </c>
      <c r="AT428" s="138" t="s">
        <v>149</v>
      </c>
      <c r="AU428" s="138" t="s">
        <v>88</v>
      </c>
      <c r="AY428" s="15" t="s">
        <v>146</v>
      </c>
      <c r="BE428" s="139">
        <f>IF(N428="základní",J428,0)</f>
        <v>0</v>
      </c>
      <c r="BF428" s="139">
        <f>IF(N428="snížená",J428,0)</f>
        <v>0</v>
      </c>
      <c r="BG428" s="139">
        <f>IF(N428="zákl. přenesená",J428,0)</f>
        <v>0</v>
      </c>
      <c r="BH428" s="139">
        <f>IF(N428="sníž. přenesená",J428,0)</f>
        <v>0</v>
      </c>
      <c r="BI428" s="139">
        <f>IF(N428="nulová",J428,0)</f>
        <v>0</v>
      </c>
      <c r="BJ428" s="15" t="s">
        <v>19</v>
      </c>
      <c r="BK428" s="139">
        <f>ROUND(I428*H428,2)</f>
        <v>0</v>
      </c>
      <c r="BL428" s="15" t="s">
        <v>171</v>
      </c>
      <c r="BM428" s="138" t="s">
        <v>922</v>
      </c>
    </row>
    <row r="429" spans="2:47" s="1" customFormat="1" ht="19.5">
      <c r="B429" s="27"/>
      <c r="D429" s="140" t="s">
        <v>156</v>
      </c>
      <c r="F429" s="141" t="s">
        <v>923</v>
      </c>
      <c r="L429" s="27"/>
      <c r="M429" s="142"/>
      <c r="T429" s="51"/>
      <c r="AT429" s="15" t="s">
        <v>156</v>
      </c>
      <c r="AU429" s="15" t="s">
        <v>88</v>
      </c>
    </row>
    <row r="430" spans="2:47" s="1" customFormat="1" ht="19.5">
      <c r="B430" s="27"/>
      <c r="D430" s="140" t="s">
        <v>158</v>
      </c>
      <c r="F430" s="143" t="s">
        <v>756</v>
      </c>
      <c r="L430" s="27"/>
      <c r="M430" s="142"/>
      <c r="T430" s="51"/>
      <c r="AT430" s="15" t="s">
        <v>158</v>
      </c>
      <c r="AU430" s="15" t="s">
        <v>88</v>
      </c>
    </row>
    <row r="431" spans="2:51" s="12" customFormat="1" ht="12">
      <c r="B431" s="147"/>
      <c r="D431" s="140" t="s">
        <v>259</v>
      </c>
      <c r="E431" s="148" t="s">
        <v>1</v>
      </c>
      <c r="F431" s="149" t="s">
        <v>924</v>
      </c>
      <c r="H431" s="150">
        <v>8.7</v>
      </c>
      <c r="L431" s="147"/>
      <c r="M431" s="151"/>
      <c r="T431" s="152"/>
      <c r="AT431" s="148" t="s">
        <v>259</v>
      </c>
      <c r="AU431" s="148" t="s">
        <v>88</v>
      </c>
      <c r="AV431" s="12" t="s">
        <v>88</v>
      </c>
      <c r="AW431" s="12" t="s">
        <v>35</v>
      </c>
      <c r="AX431" s="12" t="s">
        <v>79</v>
      </c>
      <c r="AY431" s="148" t="s">
        <v>146</v>
      </c>
    </row>
    <row r="432" spans="2:51" s="12" customFormat="1" ht="12">
      <c r="B432" s="147"/>
      <c r="D432" s="140" t="s">
        <v>259</v>
      </c>
      <c r="E432" s="148" t="s">
        <v>1</v>
      </c>
      <c r="F432" s="149" t="s">
        <v>925</v>
      </c>
      <c r="H432" s="150">
        <v>8.7</v>
      </c>
      <c r="L432" s="147"/>
      <c r="M432" s="151"/>
      <c r="T432" s="152"/>
      <c r="AT432" s="148" t="s">
        <v>259</v>
      </c>
      <c r="AU432" s="148" t="s">
        <v>88</v>
      </c>
      <c r="AV432" s="12" t="s">
        <v>88</v>
      </c>
      <c r="AW432" s="12" t="s">
        <v>35</v>
      </c>
      <c r="AX432" s="12" t="s">
        <v>79</v>
      </c>
      <c r="AY432" s="148" t="s">
        <v>146</v>
      </c>
    </row>
    <row r="433" spans="2:51" s="13" customFormat="1" ht="12">
      <c r="B433" s="153"/>
      <c r="D433" s="140" t="s">
        <v>259</v>
      </c>
      <c r="E433" s="154" t="s">
        <v>1</v>
      </c>
      <c r="F433" s="155" t="s">
        <v>263</v>
      </c>
      <c r="H433" s="156">
        <v>17.4</v>
      </c>
      <c r="L433" s="153"/>
      <c r="M433" s="157"/>
      <c r="T433" s="158"/>
      <c r="AT433" s="154" t="s">
        <v>259</v>
      </c>
      <c r="AU433" s="154" t="s">
        <v>88</v>
      </c>
      <c r="AV433" s="13" t="s">
        <v>171</v>
      </c>
      <c r="AW433" s="13" t="s">
        <v>35</v>
      </c>
      <c r="AX433" s="13" t="s">
        <v>19</v>
      </c>
      <c r="AY433" s="154" t="s">
        <v>146</v>
      </c>
    </row>
    <row r="434" spans="2:65" s="1" customFormat="1" ht="16.5" customHeight="1">
      <c r="B434" s="127"/>
      <c r="C434" s="128" t="s">
        <v>926</v>
      </c>
      <c r="D434" s="128" t="s">
        <v>149</v>
      </c>
      <c r="E434" s="129" t="s">
        <v>927</v>
      </c>
      <c r="F434" s="130" t="s">
        <v>928</v>
      </c>
      <c r="G434" s="131" t="s">
        <v>245</v>
      </c>
      <c r="H434" s="132">
        <v>17.4</v>
      </c>
      <c r="I434" s="133"/>
      <c r="J434" s="133">
        <f>ROUND(I434*H434,2)</f>
        <v>0</v>
      </c>
      <c r="K434" s="130" t="s">
        <v>188</v>
      </c>
      <c r="L434" s="27"/>
      <c r="M434" s="134" t="s">
        <v>1</v>
      </c>
      <c r="N434" s="135" t="s">
        <v>44</v>
      </c>
      <c r="O434" s="136">
        <v>0.369</v>
      </c>
      <c r="P434" s="136">
        <f>O434*H434</f>
        <v>6.420599999999999</v>
      </c>
      <c r="Q434" s="136">
        <v>0</v>
      </c>
      <c r="R434" s="136">
        <f>Q434*H434</f>
        <v>0</v>
      </c>
      <c r="S434" s="136">
        <v>0</v>
      </c>
      <c r="T434" s="137">
        <f>S434*H434</f>
        <v>0</v>
      </c>
      <c r="AR434" s="138" t="s">
        <v>171</v>
      </c>
      <c r="AT434" s="138" t="s">
        <v>149</v>
      </c>
      <c r="AU434" s="138" t="s">
        <v>88</v>
      </c>
      <c r="AY434" s="15" t="s">
        <v>146</v>
      </c>
      <c r="BE434" s="139">
        <f>IF(N434="základní",J434,0)</f>
        <v>0</v>
      </c>
      <c r="BF434" s="139">
        <f>IF(N434="snížená",J434,0)</f>
        <v>0</v>
      </c>
      <c r="BG434" s="139">
        <f>IF(N434="zákl. přenesená",J434,0)</f>
        <v>0</v>
      </c>
      <c r="BH434" s="139">
        <f>IF(N434="sníž. přenesená",J434,0)</f>
        <v>0</v>
      </c>
      <c r="BI434" s="139">
        <f>IF(N434="nulová",J434,0)</f>
        <v>0</v>
      </c>
      <c r="BJ434" s="15" t="s">
        <v>19</v>
      </c>
      <c r="BK434" s="139">
        <f>ROUND(I434*H434,2)</f>
        <v>0</v>
      </c>
      <c r="BL434" s="15" t="s">
        <v>171</v>
      </c>
      <c r="BM434" s="138" t="s">
        <v>929</v>
      </c>
    </row>
    <row r="435" spans="2:47" s="1" customFormat="1" ht="19.5">
      <c r="B435" s="27"/>
      <c r="D435" s="140" t="s">
        <v>156</v>
      </c>
      <c r="F435" s="141" t="s">
        <v>930</v>
      </c>
      <c r="L435" s="27"/>
      <c r="M435" s="142"/>
      <c r="T435" s="51"/>
      <c r="AT435" s="15" t="s">
        <v>156</v>
      </c>
      <c r="AU435" s="15" t="s">
        <v>88</v>
      </c>
    </row>
    <row r="436" spans="2:47" s="1" customFormat="1" ht="19.5">
      <c r="B436" s="27"/>
      <c r="D436" s="140" t="s">
        <v>158</v>
      </c>
      <c r="F436" s="143" t="s">
        <v>756</v>
      </c>
      <c r="L436" s="27"/>
      <c r="M436" s="142"/>
      <c r="T436" s="51"/>
      <c r="AT436" s="15" t="s">
        <v>158</v>
      </c>
      <c r="AU436" s="15" t="s">
        <v>88</v>
      </c>
    </row>
    <row r="437" spans="2:51" s="12" customFormat="1" ht="12">
      <c r="B437" s="147"/>
      <c r="D437" s="140" t="s">
        <v>259</v>
      </c>
      <c r="E437" s="148" t="s">
        <v>1</v>
      </c>
      <c r="F437" s="149" t="s">
        <v>924</v>
      </c>
      <c r="H437" s="150">
        <v>8.7</v>
      </c>
      <c r="L437" s="147"/>
      <c r="M437" s="151"/>
      <c r="T437" s="152"/>
      <c r="AT437" s="148" t="s">
        <v>259</v>
      </c>
      <c r="AU437" s="148" t="s">
        <v>88</v>
      </c>
      <c r="AV437" s="12" t="s">
        <v>88</v>
      </c>
      <c r="AW437" s="12" t="s">
        <v>35</v>
      </c>
      <c r="AX437" s="12" t="s">
        <v>79</v>
      </c>
      <c r="AY437" s="148" t="s">
        <v>146</v>
      </c>
    </row>
    <row r="438" spans="2:51" s="12" customFormat="1" ht="12">
      <c r="B438" s="147"/>
      <c r="D438" s="140" t="s">
        <v>259</v>
      </c>
      <c r="E438" s="148" t="s">
        <v>1</v>
      </c>
      <c r="F438" s="149" t="s">
        <v>925</v>
      </c>
      <c r="H438" s="150">
        <v>8.7</v>
      </c>
      <c r="L438" s="147"/>
      <c r="M438" s="151"/>
      <c r="T438" s="152"/>
      <c r="AT438" s="148" t="s">
        <v>259</v>
      </c>
      <c r="AU438" s="148" t="s">
        <v>88</v>
      </c>
      <c r="AV438" s="12" t="s">
        <v>88</v>
      </c>
      <c r="AW438" s="12" t="s">
        <v>35</v>
      </c>
      <c r="AX438" s="12" t="s">
        <v>79</v>
      </c>
      <c r="AY438" s="148" t="s">
        <v>146</v>
      </c>
    </row>
    <row r="439" spans="2:51" s="13" customFormat="1" ht="12">
      <c r="B439" s="153"/>
      <c r="D439" s="140" t="s">
        <v>259</v>
      </c>
      <c r="E439" s="154" t="s">
        <v>1</v>
      </c>
      <c r="F439" s="155" t="s">
        <v>263</v>
      </c>
      <c r="H439" s="156">
        <v>17.4</v>
      </c>
      <c r="L439" s="153"/>
      <c r="M439" s="157"/>
      <c r="T439" s="158"/>
      <c r="AT439" s="154" t="s">
        <v>259</v>
      </c>
      <c r="AU439" s="154" t="s">
        <v>88</v>
      </c>
      <c r="AV439" s="13" t="s">
        <v>171</v>
      </c>
      <c r="AW439" s="13" t="s">
        <v>35</v>
      </c>
      <c r="AX439" s="13" t="s">
        <v>19</v>
      </c>
      <c r="AY439" s="154" t="s">
        <v>146</v>
      </c>
    </row>
    <row r="440" spans="2:65" s="1" customFormat="1" ht="24" customHeight="1">
      <c r="B440" s="127"/>
      <c r="C440" s="128" t="s">
        <v>931</v>
      </c>
      <c r="D440" s="128" t="s">
        <v>149</v>
      </c>
      <c r="E440" s="129" t="s">
        <v>932</v>
      </c>
      <c r="F440" s="130" t="s">
        <v>933</v>
      </c>
      <c r="G440" s="131" t="s">
        <v>245</v>
      </c>
      <c r="H440" s="132">
        <v>277.95</v>
      </c>
      <c r="I440" s="133"/>
      <c r="J440" s="133">
        <f>ROUND(I440*H440,2)</f>
        <v>0</v>
      </c>
      <c r="K440" s="130" t="s">
        <v>188</v>
      </c>
      <c r="L440" s="27"/>
      <c r="M440" s="134" t="s">
        <v>1</v>
      </c>
      <c r="N440" s="135" t="s">
        <v>44</v>
      </c>
      <c r="O440" s="136">
        <v>0.758</v>
      </c>
      <c r="P440" s="136">
        <f>O440*H440</f>
        <v>210.68609999999998</v>
      </c>
      <c r="Q440" s="136">
        <v>0.01048</v>
      </c>
      <c r="R440" s="136">
        <f>Q440*H440</f>
        <v>2.9129159999999996</v>
      </c>
      <c r="S440" s="136">
        <v>0</v>
      </c>
      <c r="T440" s="137">
        <f>S440*H440</f>
        <v>0</v>
      </c>
      <c r="AR440" s="138" t="s">
        <v>171</v>
      </c>
      <c r="AT440" s="138" t="s">
        <v>149</v>
      </c>
      <c r="AU440" s="138" t="s">
        <v>88</v>
      </c>
      <c r="AY440" s="15" t="s">
        <v>146</v>
      </c>
      <c r="BE440" s="139">
        <f>IF(N440="základní",J440,0)</f>
        <v>0</v>
      </c>
      <c r="BF440" s="139">
        <f>IF(N440="snížená",J440,0)</f>
        <v>0</v>
      </c>
      <c r="BG440" s="139">
        <f>IF(N440="zákl. přenesená",J440,0)</f>
        <v>0</v>
      </c>
      <c r="BH440" s="139">
        <f>IF(N440="sníž. přenesená",J440,0)</f>
        <v>0</v>
      </c>
      <c r="BI440" s="139">
        <f>IF(N440="nulová",J440,0)</f>
        <v>0</v>
      </c>
      <c r="BJ440" s="15" t="s">
        <v>19</v>
      </c>
      <c r="BK440" s="139">
        <f>ROUND(I440*H440,2)</f>
        <v>0</v>
      </c>
      <c r="BL440" s="15" t="s">
        <v>171</v>
      </c>
      <c r="BM440" s="138" t="s">
        <v>934</v>
      </c>
    </row>
    <row r="441" spans="2:47" s="1" customFormat="1" ht="19.5">
      <c r="B441" s="27"/>
      <c r="D441" s="140" t="s">
        <v>156</v>
      </c>
      <c r="F441" s="141" t="s">
        <v>935</v>
      </c>
      <c r="L441" s="27"/>
      <c r="M441" s="142"/>
      <c r="T441" s="51"/>
      <c r="AT441" s="15" t="s">
        <v>156</v>
      </c>
      <c r="AU441" s="15" t="s">
        <v>88</v>
      </c>
    </row>
    <row r="442" spans="2:47" s="1" customFormat="1" ht="29.25">
      <c r="B442" s="27"/>
      <c r="D442" s="140" t="s">
        <v>158</v>
      </c>
      <c r="F442" s="143" t="s">
        <v>936</v>
      </c>
      <c r="L442" s="27"/>
      <c r="M442" s="142"/>
      <c r="T442" s="51"/>
      <c r="AT442" s="15" t="s">
        <v>158</v>
      </c>
      <c r="AU442" s="15" t="s">
        <v>88</v>
      </c>
    </row>
    <row r="443" spans="2:51" s="12" customFormat="1" ht="12">
      <c r="B443" s="147"/>
      <c r="D443" s="140" t="s">
        <v>259</v>
      </c>
      <c r="E443" s="148" t="s">
        <v>1</v>
      </c>
      <c r="F443" s="149" t="s">
        <v>937</v>
      </c>
      <c r="H443" s="150">
        <v>277.95</v>
      </c>
      <c r="L443" s="147"/>
      <c r="M443" s="151"/>
      <c r="T443" s="152"/>
      <c r="AT443" s="148" t="s">
        <v>259</v>
      </c>
      <c r="AU443" s="148" t="s">
        <v>88</v>
      </c>
      <c r="AV443" s="12" t="s">
        <v>88</v>
      </c>
      <c r="AW443" s="12" t="s">
        <v>35</v>
      </c>
      <c r="AX443" s="12" t="s">
        <v>19</v>
      </c>
      <c r="AY443" s="148" t="s">
        <v>146</v>
      </c>
    </row>
    <row r="444" spans="2:65" s="1" customFormat="1" ht="24" customHeight="1">
      <c r="B444" s="127"/>
      <c r="C444" s="128" t="s">
        <v>938</v>
      </c>
      <c r="D444" s="128" t="s">
        <v>149</v>
      </c>
      <c r="E444" s="129" t="s">
        <v>939</v>
      </c>
      <c r="F444" s="130" t="s">
        <v>940</v>
      </c>
      <c r="G444" s="131" t="s">
        <v>245</v>
      </c>
      <c r="H444" s="132">
        <v>277.95</v>
      </c>
      <c r="I444" s="133"/>
      <c r="J444" s="133">
        <f>ROUND(I444*H444,2)</f>
        <v>0</v>
      </c>
      <c r="K444" s="130" t="s">
        <v>188</v>
      </c>
      <c r="L444" s="27"/>
      <c r="M444" s="134" t="s">
        <v>1</v>
      </c>
      <c r="N444" s="135" t="s">
        <v>44</v>
      </c>
      <c r="O444" s="136">
        <v>0.615</v>
      </c>
      <c r="P444" s="136">
        <f>O444*H444</f>
        <v>170.93925</v>
      </c>
      <c r="Q444" s="136">
        <v>0.0011</v>
      </c>
      <c r="R444" s="136">
        <f>Q444*H444</f>
        <v>0.305745</v>
      </c>
      <c r="S444" s="136">
        <v>0</v>
      </c>
      <c r="T444" s="137">
        <f>S444*H444</f>
        <v>0</v>
      </c>
      <c r="AR444" s="138" t="s">
        <v>171</v>
      </c>
      <c r="AT444" s="138" t="s">
        <v>149</v>
      </c>
      <c r="AU444" s="138" t="s">
        <v>88</v>
      </c>
      <c r="AY444" s="15" t="s">
        <v>146</v>
      </c>
      <c r="BE444" s="139">
        <f>IF(N444="základní",J444,0)</f>
        <v>0</v>
      </c>
      <c r="BF444" s="139">
        <f>IF(N444="snížená",J444,0)</f>
        <v>0</v>
      </c>
      <c r="BG444" s="139">
        <f>IF(N444="zákl. přenesená",J444,0)</f>
        <v>0</v>
      </c>
      <c r="BH444" s="139">
        <f>IF(N444="sníž. přenesená",J444,0)</f>
        <v>0</v>
      </c>
      <c r="BI444" s="139">
        <f>IF(N444="nulová",J444,0)</f>
        <v>0</v>
      </c>
      <c r="BJ444" s="15" t="s">
        <v>19</v>
      </c>
      <c r="BK444" s="139">
        <f>ROUND(I444*H444,2)</f>
        <v>0</v>
      </c>
      <c r="BL444" s="15" t="s">
        <v>171</v>
      </c>
      <c r="BM444" s="138" t="s">
        <v>941</v>
      </c>
    </row>
    <row r="445" spans="2:47" s="1" customFormat="1" ht="19.5">
      <c r="B445" s="27"/>
      <c r="D445" s="140" t="s">
        <v>156</v>
      </c>
      <c r="F445" s="141" t="s">
        <v>942</v>
      </c>
      <c r="L445" s="27"/>
      <c r="M445" s="142"/>
      <c r="T445" s="51"/>
      <c r="AT445" s="15" t="s">
        <v>156</v>
      </c>
      <c r="AU445" s="15" t="s">
        <v>88</v>
      </c>
    </row>
    <row r="446" spans="2:47" s="1" customFormat="1" ht="29.25">
      <c r="B446" s="27"/>
      <c r="D446" s="140" t="s">
        <v>158</v>
      </c>
      <c r="F446" s="143" t="s">
        <v>936</v>
      </c>
      <c r="L446" s="27"/>
      <c r="M446" s="142"/>
      <c r="T446" s="51"/>
      <c r="AT446" s="15" t="s">
        <v>158</v>
      </c>
      <c r="AU446" s="15" t="s">
        <v>88</v>
      </c>
    </row>
    <row r="447" spans="2:51" s="12" customFormat="1" ht="12">
      <c r="B447" s="147"/>
      <c r="D447" s="140" t="s">
        <v>259</v>
      </c>
      <c r="E447" s="148" t="s">
        <v>1</v>
      </c>
      <c r="F447" s="149" t="s">
        <v>937</v>
      </c>
      <c r="H447" s="150">
        <v>277.95</v>
      </c>
      <c r="L447" s="147"/>
      <c r="M447" s="151"/>
      <c r="T447" s="152"/>
      <c r="AT447" s="148" t="s">
        <v>259</v>
      </c>
      <c r="AU447" s="148" t="s">
        <v>88</v>
      </c>
      <c r="AV447" s="12" t="s">
        <v>88</v>
      </c>
      <c r="AW447" s="12" t="s">
        <v>35</v>
      </c>
      <c r="AX447" s="12" t="s">
        <v>19</v>
      </c>
      <c r="AY447" s="148" t="s">
        <v>146</v>
      </c>
    </row>
    <row r="448" spans="2:65" s="1" customFormat="1" ht="24" customHeight="1">
      <c r="B448" s="127"/>
      <c r="C448" s="128" t="s">
        <v>943</v>
      </c>
      <c r="D448" s="128" t="s">
        <v>149</v>
      </c>
      <c r="E448" s="129" t="s">
        <v>944</v>
      </c>
      <c r="F448" s="130" t="s">
        <v>945</v>
      </c>
      <c r="G448" s="131" t="s">
        <v>245</v>
      </c>
      <c r="H448" s="132">
        <v>14.155</v>
      </c>
      <c r="I448" s="133"/>
      <c r="J448" s="133">
        <f>ROUND(I448*H448,2)</f>
        <v>0</v>
      </c>
      <c r="K448" s="130" t="s">
        <v>188</v>
      </c>
      <c r="L448" s="27"/>
      <c r="M448" s="134" t="s">
        <v>1</v>
      </c>
      <c r="N448" s="135" t="s">
        <v>44</v>
      </c>
      <c r="O448" s="136">
        <v>0.238</v>
      </c>
      <c r="P448" s="136">
        <f>O448*H448</f>
        <v>3.3688899999999995</v>
      </c>
      <c r="Q448" s="136">
        <v>0</v>
      </c>
      <c r="R448" s="136">
        <f>Q448*H448</f>
        <v>0</v>
      </c>
      <c r="S448" s="136">
        <v>0</v>
      </c>
      <c r="T448" s="137">
        <f>S448*H448</f>
        <v>0</v>
      </c>
      <c r="AR448" s="138" t="s">
        <v>171</v>
      </c>
      <c r="AT448" s="138" t="s">
        <v>149</v>
      </c>
      <c r="AU448" s="138" t="s">
        <v>88</v>
      </c>
      <c r="AY448" s="15" t="s">
        <v>146</v>
      </c>
      <c r="BE448" s="139">
        <f>IF(N448="základní",J448,0)</f>
        <v>0</v>
      </c>
      <c r="BF448" s="139">
        <f>IF(N448="snížená",J448,0)</f>
        <v>0</v>
      </c>
      <c r="BG448" s="139">
        <f>IF(N448="zákl. přenesená",J448,0)</f>
        <v>0</v>
      </c>
      <c r="BH448" s="139">
        <f>IF(N448="sníž. přenesená",J448,0)</f>
        <v>0</v>
      </c>
      <c r="BI448" s="139">
        <f>IF(N448="nulová",J448,0)</f>
        <v>0</v>
      </c>
      <c r="BJ448" s="15" t="s">
        <v>19</v>
      </c>
      <c r="BK448" s="139">
        <f>ROUND(I448*H448,2)</f>
        <v>0</v>
      </c>
      <c r="BL448" s="15" t="s">
        <v>171</v>
      </c>
      <c r="BM448" s="138" t="s">
        <v>946</v>
      </c>
    </row>
    <row r="449" spans="2:47" s="1" customFormat="1" ht="19.5">
      <c r="B449" s="27"/>
      <c r="D449" s="140" t="s">
        <v>156</v>
      </c>
      <c r="F449" s="141" t="s">
        <v>947</v>
      </c>
      <c r="L449" s="27"/>
      <c r="M449" s="142"/>
      <c r="T449" s="51"/>
      <c r="AT449" s="15" t="s">
        <v>156</v>
      </c>
      <c r="AU449" s="15" t="s">
        <v>88</v>
      </c>
    </row>
    <row r="450" spans="2:47" s="1" customFormat="1" ht="29.25">
      <c r="B450" s="27"/>
      <c r="D450" s="140" t="s">
        <v>158</v>
      </c>
      <c r="F450" s="143" t="s">
        <v>948</v>
      </c>
      <c r="L450" s="27"/>
      <c r="M450" s="142"/>
      <c r="T450" s="51"/>
      <c r="AT450" s="15" t="s">
        <v>158</v>
      </c>
      <c r="AU450" s="15" t="s">
        <v>88</v>
      </c>
    </row>
    <row r="451" spans="2:51" s="12" customFormat="1" ht="12">
      <c r="B451" s="147"/>
      <c r="D451" s="140" t="s">
        <v>259</v>
      </c>
      <c r="E451" s="148" t="s">
        <v>1</v>
      </c>
      <c r="F451" s="149" t="s">
        <v>949</v>
      </c>
      <c r="H451" s="150">
        <v>5.32</v>
      </c>
      <c r="L451" s="147"/>
      <c r="M451" s="151"/>
      <c r="T451" s="152"/>
      <c r="AT451" s="148" t="s">
        <v>259</v>
      </c>
      <c r="AU451" s="148" t="s">
        <v>88</v>
      </c>
      <c r="AV451" s="12" t="s">
        <v>88</v>
      </c>
      <c r="AW451" s="12" t="s">
        <v>35</v>
      </c>
      <c r="AX451" s="12" t="s">
        <v>79</v>
      </c>
      <c r="AY451" s="148" t="s">
        <v>146</v>
      </c>
    </row>
    <row r="452" spans="2:51" s="12" customFormat="1" ht="12">
      <c r="B452" s="147"/>
      <c r="D452" s="140" t="s">
        <v>259</v>
      </c>
      <c r="E452" s="148" t="s">
        <v>1</v>
      </c>
      <c r="F452" s="149" t="s">
        <v>950</v>
      </c>
      <c r="H452" s="150">
        <v>8.835</v>
      </c>
      <c r="L452" s="147"/>
      <c r="M452" s="151"/>
      <c r="T452" s="152"/>
      <c r="AT452" s="148" t="s">
        <v>259</v>
      </c>
      <c r="AU452" s="148" t="s">
        <v>88</v>
      </c>
      <c r="AV452" s="12" t="s">
        <v>88</v>
      </c>
      <c r="AW452" s="12" t="s">
        <v>35</v>
      </c>
      <c r="AX452" s="12" t="s">
        <v>79</v>
      </c>
      <c r="AY452" s="148" t="s">
        <v>146</v>
      </c>
    </row>
    <row r="453" spans="2:51" s="13" customFormat="1" ht="12">
      <c r="B453" s="153"/>
      <c r="D453" s="140" t="s">
        <v>259</v>
      </c>
      <c r="E453" s="154" t="s">
        <v>1</v>
      </c>
      <c r="F453" s="155" t="s">
        <v>263</v>
      </c>
      <c r="H453" s="156">
        <v>14.155</v>
      </c>
      <c r="L453" s="153"/>
      <c r="M453" s="157"/>
      <c r="T453" s="158"/>
      <c r="AT453" s="154" t="s">
        <v>259</v>
      </c>
      <c r="AU453" s="154" t="s">
        <v>88</v>
      </c>
      <c r="AV453" s="13" t="s">
        <v>171</v>
      </c>
      <c r="AW453" s="13" t="s">
        <v>35</v>
      </c>
      <c r="AX453" s="13" t="s">
        <v>19</v>
      </c>
      <c r="AY453" s="154" t="s">
        <v>146</v>
      </c>
    </row>
    <row r="454" spans="2:65" s="1" customFormat="1" ht="24" customHeight="1">
      <c r="B454" s="127"/>
      <c r="C454" s="128" t="s">
        <v>951</v>
      </c>
      <c r="D454" s="128" t="s">
        <v>149</v>
      </c>
      <c r="E454" s="129" t="s">
        <v>944</v>
      </c>
      <c r="F454" s="130" t="s">
        <v>945</v>
      </c>
      <c r="G454" s="131" t="s">
        <v>245</v>
      </c>
      <c r="H454" s="132">
        <v>19.74</v>
      </c>
      <c r="I454" s="133"/>
      <c r="J454" s="133">
        <f>ROUND(I454*H454,2)</f>
        <v>0</v>
      </c>
      <c r="K454" s="130" t="s">
        <v>188</v>
      </c>
      <c r="L454" s="27"/>
      <c r="M454" s="134" t="s">
        <v>1</v>
      </c>
      <c r="N454" s="135" t="s">
        <v>44</v>
      </c>
      <c r="O454" s="136">
        <v>0.238</v>
      </c>
      <c r="P454" s="136">
        <f>O454*H454</f>
        <v>4.698119999999999</v>
      </c>
      <c r="Q454" s="136">
        <v>0</v>
      </c>
      <c r="R454" s="136">
        <f>Q454*H454</f>
        <v>0</v>
      </c>
      <c r="S454" s="136">
        <v>0</v>
      </c>
      <c r="T454" s="137">
        <f>S454*H454</f>
        <v>0</v>
      </c>
      <c r="AR454" s="138" t="s">
        <v>171</v>
      </c>
      <c r="AT454" s="138" t="s">
        <v>149</v>
      </c>
      <c r="AU454" s="138" t="s">
        <v>88</v>
      </c>
      <c r="AY454" s="15" t="s">
        <v>146</v>
      </c>
      <c r="BE454" s="139">
        <f>IF(N454="základní",J454,0)</f>
        <v>0</v>
      </c>
      <c r="BF454" s="139">
        <f>IF(N454="snížená",J454,0)</f>
        <v>0</v>
      </c>
      <c r="BG454" s="139">
        <f>IF(N454="zákl. přenesená",J454,0)</f>
        <v>0</v>
      </c>
      <c r="BH454" s="139">
        <f>IF(N454="sníž. přenesená",J454,0)</f>
        <v>0</v>
      </c>
      <c r="BI454" s="139">
        <f>IF(N454="nulová",J454,0)</f>
        <v>0</v>
      </c>
      <c r="BJ454" s="15" t="s">
        <v>19</v>
      </c>
      <c r="BK454" s="139">
        <f>ROUND(I454*H454,2)</f>
        <v>0</v>
      </c>
      <c r="BL454" s="15" t="s">
        <v>171</v>
      </c>
      <c r="BM454" s="138" t="s">
        <v>952</v>
      </c>
    </row>
    <row r="455" spans="2:47" s="1" customFormat="1" ht="19.5">
      <c r="B455" s="27"/>
      <c r="D455" s="140" t="s">
        <v>156</v>
      </c>
      <c r="F455" s="141" t="s">
        <v>947</v>
      </c>
      <c r="L455" s="27"/>
      <c r="M455" s="142"/>
      <c r="T455" s="51"/>
      <c r="AT455" s="15" t="s">
        <v>156</v>
      </c>
      <c r="AU455" s="15" t="s">
        <v>88</v>
      </c>
    </row>
    <row r="456" spans="2:47" s="1" customFormat="1" ht="29.25">
      <c r="B456" s="27"/>
      <c r="D456" s="140" t="s">
        <v>158</v>
      </c>
      <c r="F456" s="143" t="s">
        <v>953</v>
      </c>
      <c r="L456" s="27"/>
      <c r="M456" s="142"/>
      <c r="T456" s="51"/>
      <c r="AT456" s="15" t="s">
        <v>158</v>
      </c>
      <c r="AU456" s="15" t="s">
        <v>88</v>
      </c>
    </row>
    <row r="457" spans="2:51" s="12" customFormat="1" ht="12">
      <c r="B457" s="147"/>
      <c r="D457" s="140" t="s">
        <v>259</v>
      </c>
      <c r="E457" s="148" t="s">
        <v>1</v>
      </c>
      <c r="F457" s="149" t="s">
        <v>954</v>
      </c>
      <c r="H457" s="150">
        <v>19.74</v>
      </c>
      <c r="L457" s="147"/>
      <c r="M457" s="151"/>
      <c r="T457" s="152"/>
      <c r="AT457" s="148" t="s">
        <v>259</v>
      </c>
      <c r="AU457" s="148" t="s">
        <v>88</v>
      </c>
      <c r="AV457" s="12" t="s">
        <v>88</v>
      </c>
      <c r="AW457" s="12" t="s">
        <v>35</v>
      </c>
      <c r="AX457" s="12" t="s">
        <v>19</v>
      </c>
      <c r="AY457" s="148" t="s">
        <v>146</v>
      </c>
    </row>
    <row r="458" spans="2:65" s="1" customFormat="1" ht="24" customHeight="1">
      <c r="B458" s="127"/>
      <c r="C458" s="128" t="s">
        <v>955</v>
      </c>
      <c r="D458" s="128" t="s">
        <v>149</v>
      </c>
      <c r="E458" s="129" t="s">
        <v>956</v>
      </c>
      <c r="F458" s="130" t="s">
        <v>957</v>
      </c>
      <c r="G458" s="131" t="s">
        <v>245</v>
      </c>
      <c r="H458" s="132">
        <v>32.25</v>
      </c>
      <c r="I458" s="133"/>
      <c r="J458" s="133">
        <f>ROUND(I458*H458,2)</f>
        <v>0</v>
      </c>
      <c r="K458" s="130" t="s">
        <v>188</v>
      </c>
      <c r="L458" s="27"/>
      <c r="M458" s="134" t="s">
        <v>1</v>
      </c>
      <c r="N458" s="135" t="s">
        <v>44</v>
      </c>
      <c r="O458" s="136">
        <v>0.248</v>
      </c>
      <c r="P458" s="136">
        <f>O458*H458</f>
        <v>7.998</v>
      </c>
      <c r="Q458" s="136">
        <v>0</v>
      </c>
      <c r="R458" s="136">
        <f>Q458*H458</f>
        <v>0</v>
      </c>
      <c r="S458" s="136">
        <v>0</v>
      </c>
      <c r="T458" s="137">
        <f>S458*H458</f>
        <v>0</v>
      </c>
      <c r="AR458" s="138" t="s">
        <v>171</v>
      </c>
      <c r="AT458" s="138" t="s">
        <v>149</v>
      </c>
      <c r="AU458" s="138" t="s">
        <v>88</v>
      </c>
      <c r="AY458" s="15" t="s">
        <v>146</v>
      </c>
      <c r="BE458" s="139">
        <f>IF(N458="základní",J458,0)</f>
        <v>0</v>
      </c>
      <c r="BF458" s="139">
        <f>IF(N458="snížená",J458,0)</f>
        <v>0</v>
      </c>
      <c r="BG458" s="139">
        <f>IF(N458="zákl. přenesená",J458,0)</f>
        <v>0</v>
      </c>
      <c r="BH458" s="139">
        <f>IF(N458="sníž. přenesená",J458,0)</f>
        <v>0</v>
      </c>
      <c r="BI458" s="139">
        <f>IF(N458="nulová",J458,0)</f>
        <v>0</v>
      </c>
      <c r="BJ458" s="15" t="s">
        <v>19</v>
      </c>
      <c r="BK458" s="139">
        <f>ROUND(I458*H458,2)</f>
        <v>0</v>
      </c>
      <c r="BL458" s="15" t="s">
        <v>171</v>
      </c>
      <c r="BM458" s="138" t="s">
        <v>958</v>
      </c>
    </row>
    <row r="459" spans="2:47" s="1" customFormat="1" ht="19.5">
      <c r="B459" s="27"/>
      <c r="D459" s="140" t="s">
        <v>156</v>
      </c>
      <c r="F459" s="141" t="s">
        <v>959</v>
      </c>
      <c r="L459" s="27"/>
      <c r="M459" s="142"/>
      <c r="T459" s="51"/>
      <c r="AT459" s="15" t="s">
        <v>156</v>
      </c>
      <c r="AU459" s="15" t="s">
        <v>88</v>
      </c>
    </row>
    <row r="460" spans="2:47" s="1" customFormat="1" ht="29.25">
      <c r="B460" s="27"/>
      <c r="D460" s="140" t="s">
        <v>158</v>
      </c>
      <c r="F460" s="143" t="s">
        <v>960</v>
      </c>
      <c r="L460" s="27"/>
      <c r="M460" s="142"/>
      <c r="T460" s="51"/>
      <c r="AT460" s="15" t="s">
        <v>158</v>
      </c>
      <c r="AU460" s="15" t="s">
        <v>88</v>
      </c>
    </row>
    <row r="461" spans="2:51" s="12" customFormat="1" ht="12">
      <c r="B461" s="147"/>
      <c r="D461" s="140" t="s">
        <v>259</v>
      </c>
      <c r="E461" s="148" t="s">
        <v>1</v>
      </c>
      <c r="F461" s="149" t="s">
        <v>961</v>
      </c>
      <c r="H461" s="150">
        <v>16.125</v>
      </c>
      <c r="L461" s="147"/>
      <c r="M461" s="151"/>
      <c r="T461" s="152"/>
      <c r="AT461" s="148" t="s">
        <v>259</v>
      </c>
      <c r="AU461" s="148" t="s">
        <v>88</v>
      </c>
      <c r="AV461" s="12" t="s">
        <v>88</v>
      </c>
      <c r="AW461" s="12" t="s">
        <v>35</v>
      </c>
      <c r="AX461" s="12" t="s">
        <v>79</v>
      </c>
      <c r="AY461" s="148" t="s">
        <v>146</v>
      </c>
    </row>
    <row r="462" spans="2:51" s="12" customFormat="1" ht="12">
      <c r="B462" s="147"/>
      <c r="D462" s="140" t="s">
        <v>259</v>
      </c>
      <c r="E462" s="148" t="s">
        <v>1</v>
      </c>
      <c r="F462" s="149" t="s">
        <v>962</v>
      </c>
      <c r="H462" s="150">
        <v>16.125</v>
      </c>
      <c r="L462" s="147"/>
      <c r="M462" s="151"/>
      <c r="T462" s="152"/>
      <c r="AT462" s="148" t="s">
        <v>259</v>
      </c>
      <c r="AU462" s="148" t="s">
        <v>88</v>
      </c>
      <c r="AV462" s="12" t="s">
        <v>88</v>
      </c>
      <c r="AW462" s="12" t="s">
        <v>35</v>
      </c>
      <c r="AX462" s="12" t="s">
        <v>79</v>
      </c>
      <c r="AY462" s="148" t="s">
        <v>146</v>
      </c>
    </row>
    <row r="463" spans="2:51" s="13" customFormat="1" ht="12">
      <c r="B463" s="153"/>
      <c r="D463" s="140" t="s">
        <v>259</v>
      </c>
      <c r="E463" s="154" t="s">
        <v>1</v>
      </c>
      <c r="F463" s="155" t="s">
        <v>263</v>
      </c>
      <c r="H463" s="156">
        <v>32.25</v>
      </c>
      <c r="L463" s="153"/>
      <c r="M463" s="157"/>
      <c r="T463" s="158"/>
      <c r="AT463" s="154" t="s">
        <v>259</v>
      </c>
      <c r="AU463" s="154" t="s">
        <v>88</v>
      </c>
      <c r="AV463" s="13" t="s">
        <v>171</v>
      </c>
      <c r="AW463" s="13" t="s">
        <v>35</v>
      </c>
      <c r="AX463" s="13" t="s">
        <v>19</v>
      </c>
      <c r="AY463" s="154" t="s">
        <v>146</v>
      </c>
    </row>
    <row r="464" spans="2:65" s="1" customFormat="1" ht="24" customHeight="1">
      <c r="B464" s="127"/>
      <c r="C464" s="128" t="s">
        <v>963</v>
      </c>
      <c r="D464" s="128" t="s">
        <v>149</v>
      </c>
      <c r="E464" s="129" t="s">
        <v>964</v>
      </c>
      <c r="F464" s="130" t="s">
        <v>965</v>
      </c>
      <c r="G464" s="131" t="s">
        <v>245</v>
      </c>
      <c r="H464" s="132">
        <v>11.28</v>
      </c>
      <c r="I464" s="133"/>
      <c r="J464" s="133">
        <f>ROUND(I464*H464,2)</f>
        <v>0</v>
      </c>
      <c r="K464" s="130" t="s">
        <v>188</v>
      </c>
      <c r="L464" s="27"/>
      <c r="M464" s="134" t="s">
        <v>1</v>
      </c>
      <c r="N464" s="135" t="s">
        <v>44</v>
      </c>
      <c r="O464" s="136">
        <v>2.25</v>
      </c>
      <c r="P464" s="136">
        <f>O464*H464</f>
        <v>25.38</v>
      </c>
      <c r="Q464" s="136">
        <v>0.01136</v>
      </c>
      <c r="R464" s="136">
        <f>Q464*H464</f>
        <v>0.1281408</v>
      </c>
      <c r="S464" s="136">
        <v>0</v>
      </c>
      <c r="T464" s="137">
        <f>S464*H464</f>
        <v>0</v>
      </c>
      <c r="AR464" s="138" t="s">
        <v>171</v>
      </c>
      <c r="AT464" s="138" t="s">
        <v>149</v>
      </c>
      <c r="AU464" s="138" t="s">
        <v>88</v>
      </c>
      <c r="AY464" s="15" t="s">
        <v>146</v>
      </c>
      <c r="BE464" s="139">
        <f>IF(N464="základní",J464,0)</f>
        <v>0</v>
      </c>
      <c r="BF464" s="139">
        <f>IF(N464="snížená",J464,0)</f>
        <v>0</v>
      </c>
      <c r="BG464" s="139">
        <f>IF(N464="zákl. přenesená",J464,0)</f>
        <v>0</v>
      </c>
      <c r="BH464" s="139">
        <f>IF(N464="sníž. přenesená",J464,0)</f>
        <v>0</v>
      </c>
      <c r="BI464" s="139">
        <f>IF(N464="nulová",J464,0)</f>
        <v>0</v>
      </c>
      <c r="BJ464" s="15" t="s">
        <v>19</v>
      </c>
      <c r="BK464" s="139">
        <f>ROUND(I464*H464,2)</f>
        <v>0</v>
      </c>
      <c r="BL464" s="15" t="s">
        <v>171</v>
      </c>
      <c r="BM464" s="138" t="s">
        <v>966</v>
      </c>
    </row>
    <row r="465" spans="2:47" s="1" customFormat="1" ht="19.5">
      <c r="B465" s="27"/>
      <c r="D465" s="140" t="s">
        <v>156</v>
      </c>
      <c r="F465" s="141" t="s">
        <v>967</v>
      </c>
      <c r="L465" s="27"/>
      <c r="M465" s="142"/>
      <c r="T465" s="51"/>
      <c r="AT465" s="15" t="s">
        <v>156</v>
      </c>
      <c r="AU465" s="15" t="s">
        <v>88</v>
      </c>
    </row>
    <row r="466" spans="2:47" s="1" customFormat="1" ht="29.25">
      <c r="B466" s="27"/>
      <c r="D466" s="140" t="s">
        <v>158</v>
      </c>
      <c r="F466" s="143" t="s">
        <v>968</v>
      </c>
      <c r="L466" s="27"/>
      <c r="M466" s="142"/>
      <c r="T466" s="51"/>
      <c r="AT466" s="15" t="s">
        <v>158</v>
      </c>
      <c r="AU466" s="15" t="s">
        <v>88</v>
      </c>
    </row>
    <row r="467" spans="2:51" s="12" customFormat="1" ht="12">
      <c r="B467" s="147"/>
      <c r="D467" s="140" t="s">
        <v>259</v>
      </c>
      <c r="E467" s="148" t="s">
        <v>1</v>
      </c>
      <c r="F467" s="149" t="s">
        <v>969</v>
      </c>
      <c r="H467" s="150">
        <v>11.28</v>
      </c>
      <c r="L467" s="147"/>
      <c r="M467" s="151"/>
      <c r="T467" s="152"/>
      <c r="AT467" s="148" t="s">
        <v>259</v>
      </c>
      <c r="AU467" s="148" t="s">
        <v>88</v>
      </c>
      <c r="AV467" s="12" t="s">
        <v>88</v>
      </c>
      <c r="AW467" s="12" t="s">
        <v>35</v>
      </c>
      <c r="AX467" s="12" t="s">
        <v>19</v>
      </c>
      <c r="AY467" s="148" t="s">
        <v>146</v>
      </c>
    </row>
    <row r="468" spans="2:65" s="1" customFormat="1" ht="24" customHeight="1">
      <c r="B468" s="127"/>
      <c r="C468" s="128" t="s">
        <v>970</v>
      </c>
      <c r="D468" s="128" t="s">
        <v>149</v>
      </c>
      <c r="E468" s="129" t="s">
        <v>971</v>
      </c>
      <c r="F468" s="130" t="s">
        <v>972</v>
      </c>
      <c r="G468" s="131" t="s">
        <v>245</v>
      </c>
      <c r="H468" s="132">
        <v>11.28</v>
      </c>
      <c r="I468" s="133"/>
      <c r="J468" s="133">
        <f>ROUND(I468*H468,2)</f>
        <v>0</v>
      </c>
      <c r="K468" s="130" t="s">
        <v>188</v>
      </c>
      <c r="L468" s="27"/>
      <c r="M468" s="134" t="s">
        <v>1</v>
      </c>
      <c r="N468" s="135" t="s">
        <v>44</v>
      </c>
      <c r="O468" s="136">
        <v>0.37</v>
      </c>
      <c r="P468" s="136">
        <f>O468*H468</f>
        <v>4.1735999999999995</v>
      </c>
      <c r="Q468" s="136">
        <v>0</v>
      </c>
      <c r="R468" s="136">
        <f>Q468*H468</f>
        <v>0</v>
      </c>
      <c r="S468" s="136">
        <v>0</v>
      </c>
      <c r="T468" s="137">
        <f>S468*H468</f>
        <v>0</v>
      </c>
      <c r="AR468" s="138" t="s">
        <v>171</v>
      </c>
      <c r="AT468" s="138" t="s">
        <v>149</v>
      </c>
      <c r="AU468" s="138" t="s">
        <v>88</v>
      </c>
      <c r="AY468" s="15" t="s">
        <v>146</v>
      </c>
      <c r="BE468" s="139">
        <f>IF(N468="základní",J468,0)</f>
        <v>0</v>
      </c>
      <c r="BF468" s="139">
        <f>IF(N468="snížená",J468,0)</f>
        <v>0</v>
      </c>
      <c r="BG468" s="139">
        <f>IF(N468="zákl. přenesená",J468,0)</f>
        <v>0</v>
      </c>
      <c r="BH468" s="139">
        <f>IF(N468="sníž. přenesená",J468,0)</f>
        <v>0</v>
      </c>
      <c r="BI468" s="139">
        <f>IF(N468="nulová",J468,0)</f>
        <v>0</v>
      </c>
      <c r="BJ468" s="15" t="s">
        <v>19</v>
      </c>
      <c r="BK468" s="139">
        <f>ROUND(I468*H468,2)</f>
        <v>0</v>
      </c>
      <c r="BL468" s="15" t="s">
        <v>171</v>
      </c>
      <c r="BM468" s="138" t="s">
        <v>973</v>
      </c>
    </row>
    <row r="469" spans="2:47" s="1" customFormat="1" ht="19.5">
      <c r="B469" s="27"/>
      <c r="D469" s="140" t="s">
        <v>156</v>
      </c>
      <c r="F469" s="141" t="s">
        <v>974</v>
      </c>
      <c r="L469" s="27"/>
      <c r="M469" s="142"/>
      <c r="T469" s="51"/>
      <c r="AT469" s="15" t="s">
        <v>156</v>
      </c>
      <c r="AU469" s="15" t="s">
        <v>88</v>
      </c>
    </row>
    <row r="470" spans="2:47" s="1" customFormat="1" ht="29.25">
      <c r="B470" s="27"/>
      <c r="D470" s="140" t="s">
        <v>158</v>
      </c>
      <c r="F470" s="143" t="s">
        <v>968</v>
      </c>
      <c r="L470" s="27"/>
      <c r="M470" s="142"/>
      <c r="T470" s="51"/>
      <c r="AT470" s="15" t="s">
        <v>158</v>
      </c>
      <c r="AU470" s="15" t="s">
        <v>88</v>
      </c>
    </row>
    <row r="471" spans="2:51" s="12" customFormat="1" ht="12">
      <c r="B471" s="147"/>
      <c r="D471" s="140" t="s">
        <v>259</v>
      </c>
      <c r="E471" s="148" t="s">
        <v>1</v>
      </c>
      <c r="F471" s="149" t="s">
        <v>969</v>
      </c>
      <c r="H471" s="150">
        <v>11.28</v>
      </c>
      <c r="L471" s="147"/>
      <c r="M471" s="151"/>
      <c r="T471" s="152"/>
      <c r="AT471" s="148" t="s">
        <v>259</v>
      </c>
      <c r="AU471" s="148" t="s">
        <v>88</v>
      </c>
      <c r="AV471" s="12" t="s">
        <v>88</v>
      </c>
      <c r="AW471" s="12" t="s">
        <v>35</v>
      </c>
      <c r="AX471" s="12" t="s">
        <v>19</v>
      </c>
      <c r="AY471" s="148" t="s">
        <v>146</v>
      </c>
    </row>
    <row r="472" spans="2:65" s="1" customFormat="1" ht="24" customHeight="1">
      <c r="B472" s="127"/>
      <c r="C472" s="128" t="s">
        <v>975</v>
      </c>
      <c r="D472" s="128" t="s">
        <v>149</v>
      </c>
      <c r="E472" s="129" t="s">
        <v>976</v>
      </c>
      <c r="F472" s="130" t="s">
        <v>977</v>
      </c>
      <c r="G472" s="131" t="s">
        <v>245</v>
      </c>
      <c r="H472" s="132">
        <v>4.576</v>
      </c>
      <c r="I472" s="133"/>
      <c r="J472" s="133">
        <f>ROUND(I472*H472,2)</f>
        <v>0</v>
      </c>
      <c r="K472" s="130" t="s">
        <v>188</v>
      </c>
      <c r="L472" s="27"/>
      <c r="M472" s="134" t="s">
        <v>1</v>
      </c>
      <c r="N472" s="135" t="s">
        <v>44</v>
      </c>
      <c r="O472" s="136">
        <v>1.85</v>
      </c>
      <c r="P472" s="136">
        <f>O472*H472</f>
        <v>8.4656</v>
      </c>
      <c r="Q472" s="136">
        <v>0.02102</v>
      </c>
      <c r="R472" s="136">
        <f>Q472*H472</f>
        <v>0.09618752</v>
      </c>
      <c r="S472" s="136">
        <v>0</v>
      </c>
      <c r="T472" s="137">
        <f>S472*H472</f>
        <v>0</v>
      </c>
      <c r="AR472" s="138" t="s">
        <v>171</v>
      </c>
      <c r="AT472" s="138" t="s">
        <v>149</v>
      </c>
      <c r="AU472" s="138" t="s">
        <v>88</v>
      </c>
      <c r="AY472" s="15" t="s">
        <v>146</v>
      </c>
      <c r="BE472" s="139">
        <f>IF(N472="základní",J472,0)</f>
        <v>0</v>
      </c>
      <c r="BF472" s="139">
        <f>IF(N472="snížená",J472,0)</f>
        <v>0</v>
      </c>
      <c r="BG472" s="139">
        <f>IF(N472="zákl. přenesená",J472,0)</f>
        <v>0</v>
      </c>
      <c r="BH472" s="139">
        <f>IF(N472="sníž. přenesená",J472,0)</f>
        <v>0</v>
      </c>
      <c r="BI472" s="139">
        <f>IF(N472="nulová",J472,0)</f>
        <v>0</v>
      </c>
      <c r="BJ472" s="15" t="s">
        <v>19</v>
      </c>
      <c r="BK472" s="139">
        <f>ROUND(I472*H472,2)</f>
        <v>0</v>
      </c>
      <c r="BL472" s="15" t="s">
        <v>171</v>
      </c>
      <c r="BM472" s="138" t="s">
        <v>978</v>
      </c>
    </row>
    <row r="473" spans="2:47" s="1" customFormat="1" ht="19.5">
      <c r="B473" s="27"/>
      <c r="D473" s="140" t="s">
        <v>156</v>
      </c>
      <c r="F473" s="141" t="s">
        <v>979</v>
      </c>
      <c r="L473" s="27"/>
      <c r="M473" s="142"/>
      <c r="T473" s="51"/>
      <c r="AT473" s="15" t="s">
        <v>156</v>
      </c>
      <c r="AU473" s="15" t="s">
        <v>88</v>
      </c>
    </row>
    <row r="474" spans="2:47" s="1" customFormat="1" ht="29.25">
      <c r="B474" s="27"/>
      <c r="D474" s="140" t="s">
        <v>158</v>
      </c>
      <c r="F474" s="143" t="s">
        <v>980</v>
      </c>
      <c r="L474" s="27"/>
      <c r="M474" s="142"/>
      <c r="T474" s="51"/>
      <c r="AT474" s="15" t="s">
        <v>158</v>
      </c>
      <c r="AU474" s="15" t="s">
        <v>88</v>
      </c>
    </row>
    <row r="475" spans="2:51" s="12" customFormat="1" ht="12">
      <c r="B475" s="147"/>
      <c r="D475" s="140" t="s">
        <v>259</v>
      </c>
      <c r="E475" s="148" t="s">
        <v>1</v>
      </c>
      <c r="F475" s="149" t="s">
        <v>981</v>
      </c>
      <c r="H475" s="150">
        <v>4.576</v>
      </c>
      <c r="L475" s="147"/>
      <c r="M475" s="151"/>
      <c r="T475" s="152"/>
      <c r="AT475" s="148" t="s">
        <v>259</v>
      </c>
      <c r="AU475" s="148" t="s">
        <v>88</v>
      </c>
      <c r="AV475" s="12" t="s">
        <v>88</v>
      </c>
      <c r="AW475" s="12" t="s">
        <v>35</v>
      </c>
      <c r="AX475" s="12" t="s">
        <v>19</v>
      </c>
      <c r="AY475" s="148" t="s">
        <v>146</v>
      </c>
    </row>
    <row r="476" spans="2:65" s="1" customFormat="1" ht="24" customHeight="1">
      <c r="B476" s="127"/>
      <c r="C476" s="128" t="s">
        <v>982</v>
      </c>
      <c r="D476" s="128" t="s">
        <v>149</v>
      </c>
      <c r="E476" s="129" t="s">
        <v>983</v>
      </c>
      <c r="F476" s="130" t="s">
        <v>984</v>
      </c>
      <c r="G476" s="131" t="s">
        <v>245</v>
      </c>
      <c r="H476" s="132">
        <v>18.304</v>
      </c>
      <c r="I476" s="133"/>
      <c r="J476" s="133">
        <f>ROUND(I476*H476,2)</f>
        <v>0</v>
      </c>
      <c r="K476" s="130" t="s">
        <v>188</v>
      </c>
      <c r="L476" s="27"/>
      <c r="M476" s="134" t="s">
        <v>1</v>
      </c>
      <c r="N476" s="135" t="s">
        <v>44</v>
      </c>
      <c r="O476" s="136">
        <v>1.17</v>
      </c>
      <c r="P476" s="136">
        <f>O476*H476</f>
        <v>21.41568</v>
      </c>
      <c r="Q476" s="136">
        <v>0.02102</v>
      </c>
      <c r="R476" s="136">
        <f>Q476*H476</f>
        <v>0.38475008</v>
      </c>
      <c r="S476" s="136">
        <v>0</v>
      </c>
      <c r="T476" s="137">
        <f>S476*H476</f>
        <v>0</v>
      </c>
      <c r="AR476" s="138" t="s">
        <v>171</v>
      </c>
      <c r="AT476" s="138" t="s">
        <v>149</v>
      </c>
      <c r="AU476" s="138" t="s">
        <v>88</v>
      </c>
      <c r="AY476" s="15" t="s">
        <v>146</v>
      </c>
      <c r="BE476" s="139">
        <f>IF(N476="základní",J476,0)</f>
        <v>0</v>
      </c>
      <c r="BF476" s="139">
        <f>IF(N476="snížená",J476,0)</f>
        <v>0</v>
      </c>
      <c r="BG476" s="139">
        <f>IF(N476="zákl. přenesená",J476,0)</f>
        <v>0</v>
      </c>
      <c r="BH476" s="139">
        <f>IF(N476="sníž. přenesená",J476,0)</f>
        <v>0</v>
      </c>
      <c r="BI476" s="139">
        <f>IF(N476="nulová",J476,0)</f>
        <v>0</v>
      </c>
      <c r="BJ476" s="15" t="s">
        <v>19</v>
      </c>
      <c r="BK476" s="139">
        <f>ROUND(I476*H476,2)</f>
        <v>0</v>
      </c>
      <c r="BL476" s="15" t="s">
        <v>171</v>
      </c>
      <c r="BM476" s="138" t="s">
        <v>985</v>
      </c>
    </row>
    <row r="477" spans="2:47" s="1" customFormat="1" ht="19.5">
      <c r="B477" s="27"/>
      <c r="D477" s="140" t="s">
        <v>156</v>
      </c>
      <c r="F477" s="141" t="s">
        <v>986</v>
      </c>
      <c r="L477" s="27"/>
      <c r="M477" s="142"/>
      <c r="T477" s="51"/>
      <c r="AT477" s="15" t="s">
        <v>156</v>
      </c>
      <c r="AU477" s="15" t="s">
        <v>88</v>
      </c>
    </row>
    <row r="478" spans="2:47" s="1" customFormat="1" ht="29.25">
      <c r="B478" s="27"/>
      <c r="D478" s="140" t="s">
        <v>158</v>
      </c>
      <c r="F478" s="143" t="s">
        <v>980</v>
      </c>
      <c r="L478" s="27"/>
      <c r="M478" s="142"/>
      <c r="T478" s="51"/>
      <c r="AT478" s="15" t="s">
        <v>158</v>
      </c>
      <c r="AU478" s="15" t="s">
        <v>88</v>
      </c>
    </row>
    <row r="479" spans="2:51" s="12" customFormat="1" ht="12">
      <c r="B479" s="147"/>
      <c r="D479" s="140" t="s">
        <v>259</v>
      </c>
      <c r="E479" s="148" t="s">
        <v>1</v>
      </c>
      <c r="F479" s="149" t="s">
        <v>987</v>
      </c>
      <c r="H479" s="150">
        <v>18.304</v>
      </c>
      <c r="L479" s="147"/>
      <c r="M479" s="151"/>
      <c r="T479" s="152"/>
      <c r="AT479" s="148" t="s">
        <v>259</v>
      </c>
      <c r="AU479" s="148" t="s">
        <v>88</v>
      </c>
      <c r="AV479" s="12" t="s">
        <v>88</v>
      </c>
      <c r="AW479" s="12" t="s">
        <v>35</v>
      </c>
      <c r="AX479" s="12" t="s">
        <v>19</v>
      </c>
      <c r="AY479" s="148" t="s">
        <v>146</v>
      </c>
    </row>
    <row r="480" spans="2:65" s="1" customFormat="1" ht="24" customHeight="1">
      <c r="B480" s="127"/>
      <c r="C480" s="128" t="s">
        <v>988</v>
      </c>
      <c r="D480" s="128" t="s">
        <v>149</v>
      </c>
      <c r="E480" s="129" t="s">
        <v>989</v>
      </c>
      <c r="F480" s="130" t="s">
        <v>977</v>
      </c>
      <c r="G480" s="131" t="s">
        <v>245</v>
      </c>
      <c r="H480" s="132">
        <v>0.541</v>
      </c>
      <c r="I480" s="133"/>
      <c r="J480" s="133">
        <f>ROUND(I480*H480,2)</f>
        <v>0</v>
      </c>
      <c r="K480" s="130" t="s">
        <v>188</v>
      </c>
      <c r="L480" s="27"/>
      <c r="M480" s="134" t="s">
        <v>1</v>
      </c>
      <c r="N480" s="135" t="s">
        <v>44</v>
      </c>
      <c r="O480" s="136">
        <v>1.85</v>
      </c>
      <c r="P480" s="136">
        <f>O480*H480</f>
        <v>1.00085</v>
      </c>
      <c r="Q480" s="136">
        <v>0.02102</v>
      </c>
      <c r="R480" s="136">
        <f>Q480*H480</f>
        <v>0.011371820000000001</v>
      </c>
      <c r="S480" s="136">
        <v>0</v>
      </c>
      <c r="T480" s="137">
        <f>S480*H480</f>
        <v>0</v>
      </c>
      <c r="AR480" s="138" t="s">
        <v>171</v>
      </c>
      <c r="AT480" s="138" t="s">
        <v>149</v>
      </c>
      <c r="AU480" s="138" t="s">
        <v>88</v>
      </c>
      <c r="AY480" s="15" t="s">
        <v>146</v>
      </c>
      <c r="BE480" s="139">
        <f>IF(N480="základní",J480,0)</f>
        <v>0</v>
      </c>
      <c r="BF480" s="139">
        <f>IF(N480="snížená",J480,0)</f>
        <v>0</v>
      </c>
      <c r="BG480" s="139">
        <f>IF(N480="zákl. přenesená",J480,0)</f>
        <v>0</v>
      </c>
      <c r="BH480" s="139">
        <f>IF(N480="sníž. přenesená",J480,0)</f>
        <v>0</v>
      </c>
      <c r="BI480" s="139">
        <f>IF(N480="nulová",J480,0)</f>
        <v>0</v>
      </c>
      <c r="BJ480" s="15" t="s">
        <v>19</v>
      </c>
      <c r="BK480" s="139">
        <f>ROUND(I480*H480,2)</f>
        <v>0</v>
      </c>
      <c r="BL480" s="15" t="s">
        <v>171</v>
      </c>
      <c r="BM480" s="138" t="s">
        <v>990</v>
      </c>
    </row>
    <row r="481" spans="2:47" s="1" customFormat="1" ht="19.5">
      <c r="B481" s="27"/>
      <c r="D481" s="140" t="s">
        <v>156</v>
      </c>
      <c r="F481" s="141" t="s">
        <v>979</v>
      </c>
      <c r="L481" s="27"/>
      <c r="M481" s="142"/>
      <c r="T481" s="51"/>
      <c r="AT481" s="15" t="s">
        <v>156</v>
      </c>
      <c r="AU481" s="15" t="s">
        <v>88</v>
      </c>
    </row>
    <row r="482" spans="2:47" s="1" customFormat="1" ht="29.25">
      <c r="B482" s="27"/>
      <c r="D482" s="140" t="s">
        <v>158</v>
      </c>
      <c r="F482" s="143" t="s">
        <v>991</v>
      </c>
      <c r="L482" s="27"/>
      <c r="M482" s="142"/>
      <c r="T482" s="51"/>
      <c r="AT482" s="15" t="s">
        <v>158</v>
      </c>
      <c r="AU482" s="15" t="s">
        <v>88</v>
      </c>
    </row>
    <row r="483" spans="2:51" s="12" customFormat="1" ht="12">
      <c r="B483" s="147"/>
      <c r="D483" s="140" t="s">
        <v>259</v>
      </c>
      <c r="E483" s="148" t="s">
        <v>1</v>
      </c>
      <c r="F483" s="149" t="s">
        <v>992</v>
      </c>
      <c r="H483" s="150">
        <v>0.541</v>
      </c>
      <c r="L483" s="147"/>
      <c r="M483" s="151"/>
      <c r="T483" s="152"/>
      <c r="AT483" s="148" t="s">
        <v>259</v>
      </c>
      <c r="AU483" s="148" t="s">
        <v>88</v>
      </c>
      <c r="AV483" s="12" t="s">
        <v>88</v>
      </c>
      <c r="AW483" s="12" t="s">
        <v>35</v>
      </c>
      <c r="AX483" s="12" t="s">
        <v>19</v>
      </c>
      <c r="AY483" s="148" t="s">
        <v>146</v>
      </c>
    </row>
    <row r="484" spans="2:65" s="1" customFormat="1" ht="24" customHeight="1">
      <c r="B484" s="127"/>
      <c r="C484" s="128" t="s">
        <v>993</v>
      </c>
      <c r="D484" s="128" t="s">
        <v>149</v>
      </c>
      <c r="E484" s="129" t="s">
        <v>994</v>
      </c>
      <c r="F484" s="130" t="s">
        <v>995</v>
      </c>
      <c r="G484" s="131" t="s">
        <v>301</v>
      </c>
      <c r="H484" s="132">
        <v>30.015</v>
      </c>
      <c r="I484" s="133"/>
      <c r="J484" s="133">
        <f>ROUND(I484*H484,2)</f>
        <v>0</v>
      </c>
      <c r="K484" s="130" t="s">
        <v>188</v>
      </c>
      <c r="L484" s="27"/>
      <c r="M484" s="134" t="s">
        <v>1</v>
      </c>
      <c r="N484" s="135" t="s">
        <v>44</v>
      </c>
      <c r="O484" s="136">
        <v>0.8</v>
      </c>
      <c r="P484" s="136">
        <f>O484*H484</f>
        <v>24.012</v>
      </c>
      <c r="Q484" s="136">
        <v>2.09</v>
      </c>
      <c r="R484" s="136">
        <f>Q484*H484</f>
        <v>62.73135</v>
      </c>
      <c r="S484" s="136">
        <v>0</v>
      </c>
      <c r="T484" s="137">
        <f>S484*H484</f>
        <v>0</v>
      </c>
      <c r="AR484" s="138" t="s">
        <v>171</v>
      </c>
      <c r="AT484" s="138" t="s">
        <v>149</v>
      </c>
      <c r="AU484" s="138" t="s">
        <v>88</v>
      </c>
      <c r="AY484" s="15" t="s">
        <v>146</v>
      </c>
      <c r="BE484" s="139">
        <f>IF(N484="základní",J484,0)</f>
        <v>0</v>
      </c>
      <c r="BF484" s="139">
        <f>IF(N484="snížená",J484,0)</f>
        <v>0</v>
      </c>
      <c r="BG484" s="139">
        <f>IF(N484="zákl. přenesená",J484,0)</f>
        <v>0</v>
      </c>
      <c r="BH484" s="139">
        <f>IF(N484="sníž. přenesená",J484,0)</f>
        <v>0</v>
      </c>
      <c r="BI484" s="139">
        <f>IF(N484="nulová",J484,0)</f>
        <v>0</v>
      </c>
      <c r="BJ484" s="15" t="s">
        <v>19</v>
      </c>
      <c r="BK484" s="139">
        <f>ROUND(I484*H484,2)</f>
        <v>0</v>
      </c>
      <c r="BL484" s="15" t="s">
        <v>171</v>
      </c>
      <c r="BM484" s="138" t="s">
        <v>996</v>
      </c>
    </row>
    <row r="485" spans="2:47" s="1" customFormat="1" ht="19.5">
      <c r="B485" s="27"/>
      <c r="D485" s="140" t="s">
        <v>156</v>
      </c>
      <c r="F485" s="141" t="s">
        <v>997</v>
      </c>
      <c r="L485" s="27"/>
      <c r="M485" s="142"/>
      <c r="T485" s="51"/>
      <c r="AT485" s="15" t="s">
        <v>156</v>
      </c>
      <c r="AU485" s="15" t="s">
        <v>88</v>
      </c>
    </row>
    <row r="486" spans="2:47" s="1" customFormat="1" ht="39">
      <c r="B486" s="27"/>
      <c r="D486" s="140" t="s">
        <v>158</v>
      </c>
      <c r="F486" s="143" t="s">
        <v>998</v>
      </c>
      <c r="L486" s="27"/>
      <c r="M486" s="142"/>
      <c r="T486" s="51"/>
      <c r="AT486" s="15" t="s">
        <v>158</v>
      </c>
      <c r="AU486" s="15" t="s">
        <v>88</v>
      </c>
    </row>
    <row r="487" spans="2:51" s="12" customFormat="1" ht="12">
      <c r="B487" s="147"/>
      <c r="D487" s="140" t="s">
        <v>259</v>
      </c>
      <c r="E487" s="148" t="s">
        <v>1</v>
      </c>
      <c r="F487" s="149" t="s">
        <v>999</v>
      </c>
      <c r="H487" s="150">
        <v>2.943</v>
      </c>
      <c r="L487" s="147"/>
      <c r="M487" s="151"/>
      <c r="T487" s="152"/>
      <c r="AT487" s="148" t="s">
        <v>259</v>
      </c>
      <c r="AU487" s="148" t="s">
        <v>88</v>
      </c>
      <c r="AV487" s="12" t="s">
        <v>88</v>
      </c>
      <c r="AW487" s="12" t="s">
        <v>35</v>
      </c>
      <c r="AX487" s="12" t="s">
        <v>79</v>
      </c>
      <c r="AY487" s="148" t="s">
        <v>146</v>
      </c>
    </row>
    <row r="488" spans="2:51" s="12" customFormat="1" ht="12">
      <c r="B488" s="147"/>
      <c r="D488" s="140" t="s">
        <v>259</v>
      </c>
      <c r="E488" s="148" t="s">
        <v>1</v>
      </c>
      <c r="F488" s="149" t="s">
        <v>1000</v>
      </c>
      <c r="H488" s="150">
        <v>17.923</v>
      </c>
      <c r="L488" s="147"/>
      <c r="M488" s="151"/>
      <c r="T488" s="152"/>
      <c r="AT488" s="148" t="s">
        <v>259</v>
      </c>
      <c r="AU488" s="148" t="s">
        <v>88</v>
      </c>
      <c r="AV488" s="12" t="s">
        <v>88</v>
      </c>
      <c r="AW488" s="12" t="s">
        <v>35</v>
      </c>
      <c r="AX488" s="12" t="s">
        <v>79</v>
      </c>
      <c r="AY488" s="148" t="s">
        <v>146</v>
      </c>
    </row>
    <row r="489" spans="2:51" s="12" customFormat="1" ht="12">
      <c r="B489" s="147"/>
      <c r="D489" s="140" t="s">
        <v>259</v>
      </c>
      <c r="E489" s="148" t="s">
        <v>1</v>
      </c>
      <c r="F489" s="149" t="s">
        <v>1001</v>
      </c>
      <c r="H489" s="150">
        <v>2.943</v>
      </c>
      <c r="L489" s="147"/>
      <c r="M489" s="151"/>
      <c r="T489" s="152"/>
      <c r="AT489" s="148" t="s">
        <v>259</v>
      </c>
      <c r="AU489" s="148" t="s">
        <v>88</v>
      </c>
      <c r="AV489" s="12" t="s">
        <v>88</v>
      </c>
      <c r="AW489" s="12" t="s">
        <v>35</v>
      </c>
      <c r="AX489" s="12" t="s">
        <v>79</v>
      </c>
      <c r="AY489" s="148" t="s">
        <v>146</v>
      </c>
    </row>
    <row r="490" spans="2:51" s="12" customFormat="1" ht="12">
      <c r="B490" s="147"/>
      <c r="D490" s="140" t="s">
        <v>259</v>
      </c>
      <c r="E490" s="148" t="s">
        <v>1</v>
      </c>
      <c r="F490" s="149" t="s">
        <v>1002</v>
      </c>
      <c r="H490" s="150">
        <v>6.206</v>
      </c>
      <c r="L490" s="147"/>
      <c r="M490" s="151"/>
      <c r="T490" s="152"/>
      <c r="AT490" s="148" t="s">
        <v>259</v>
      </c>
      <c r="AU490" s="148" t="s">
        <v>88</v>
      </c>
      <c r="AV490" s="12" t="s">
        <v>88</v>
      </c>
      <c r="AW490" s="12" t="s">
        <v>35</v>
      </c>
      <c r="AX490" s="12" t="s">
        <v>79</v>
      </c>
      <c r="AY490" s="148" t="s">
        <v>146</v>
      </c>
    </row>
    <row r="491" spans="2:51" s="13" customFormat="1" ht="12">
      <c r="B491" s="153"/>
      <c r="D491" s="140" t="s">
        <v>259</v>
      </c>
      <c r="E491" s="154" t="s">
        <v>1</v>
      </c>
      <c r="F491" s="155" t="s">
        <v>263</v>
      </c>
      <c r="H491" s="156">
        <v>30.015</v>
      </c>
      <c r="L491" s="153"/>
      <c r="M491" s="157"/>
      <c r="T491" s="158"/>
      <c r="AT491" s="154" t="s">
        <v>259</v>
      </c>
      <c r="AU491" s="154" t="s">
        <v>88</v>
      </c>
      <c r="AV491" s="13" t="s">
        <v>171</v>
      </c>
      <c r="AW491" s="13" t="s">
        <v>35</v>
      </c>
      <c r="AX491" s="13" t="s">
        <v>19</v>
      </c>
      <c r="AY491" s="154" t="s">
        <v>146</v>
      </c>
    </row>
    <row r="492" spans="2:65" s="1" customFormat="1" ht="24" customHeight="1">
      <c r="B492" s="127"/>
      <c r="C492" s="128" t="s">
        <v>1003</v>
      </c>
      <c r="D492" s="128" t="s">
        <v>149</v>
      </c>
      <c r="E492" s="129" t="s">
        <v>1004</v>
      </c>
      <c r="F492" s="130" t="s">
        <v>1005</v>
      </c>
      <c r="G492" s="131" t="s">
        <v>301</v>
      </c>
      <c r="H492" s="132">
        <v>8.256</v>
      </c>
      <c r="I492" s="133"/>
      <c r="J492" s="133">
        <f>ROUND(I492*H492,2)</f>
        <v>0</v>
      </c>
      <c r="K492" s="130" t="s">
        <v>188</v>
      </c>
      <c r="L492" s="27"/>
      <c r="M492" s="134" t="s">
        <v>1</v>
      </c>
      <c r="N492" s="135" t="s">
        <v>44</v>
      </c>
      <c r="O492" s="136">
        <v>3.436</v>
      </c>
      <c r="P492" s="136">
        <f>O492*H492</f>
        <v>28.367616</v>
      </c>
      <c r="Q492" s="136">
        <v>0</v>
      </c>
      <c r="R492" s="136">
        <f>Q492*H492</f>
        <v>0</v>
      </c>
      <c r="S492" s="136">
        <v>0</v>
      </c>
      <c r="T492" s="137">
        <f>S492*H492</f>
        <v>0</v>
      </c>
      <c r="AR492" s="138" t="s">
        <v>171</v>
      </c>
      <c r="AT492" s="138" t="s">
        <v>149</v>
      </c>
      <c r="AU492" s="138" t="s">
        <v>88</v>
      </c>
      <c r="AY492" s="15" t="s">
        <v>146</v>
      </c>
      <c r="BE492" s="139">
        <f>IF(N492="základní",J492,0)</f>
        <v>0</v>
      </c>
      <c r="BF492" s="139">
        <f>IF(N492="snížená",J492,0)</f>
        <v>0</v>
      </c>
      <c r="BG492" s="139">
        <f>IF(N492="zákl. přenesená",J492,0)</f>
        <v>0</v>
      </c>
      <c r="BH492" s="139">
        <f>IF(N492="sníž. přenesená",J492,0)</f>
        <v>0</v>
      </c>
      <c r="BI492" s="139">
        <f>IF(N492="nulová",J492,0)</f>
        <v>0</v>
      </c>
      <c r="BJ492" s="15" t="s">
        <v>19</v>
      </c>
      <c r="BK492" s="139">
        <f>ROUND(I492*H492,2)</f>
        <v>0</v>
      </c>
      <c r="BL492" s="15" t="s">
        <v>171</v>
      </c>
      <c r="BM492" s="138" t="s">
        <v>1006</v>
      </c>
    </row>
    <row r="493" spans="2:47" s="1" customFormat="1" ht="29.25">
      <c r="B493" s="27"/>
      <c r="D493" s="140" t="s">
        <v>156</v>
      </c>
      <c r="F493" s="141" t="s">
        <v>1007</v>
      </c>
      <c r="L493" s="27"/>
      <c r="M493" s="142"/>
      <c r="T493" s="51"/>
      <c r="AT493" s="15" t="s">
        <v>156</v>
      </c>
      <c r="AU493" s="15" t="s">
        <v>88</v>
      </c>
    </row>
    <row r="494" spans="2:47" s="1" customFormat="1" ht="29.25">
      <c r="B494" s="27"/>
      <c r="D494" s="140" t="s">
        <v>158</v>
      </c>
      <c r="F494" s="143" t="s">
        <v>1008</v>
      </c>
      <c r="L494" s="27"/>
      <c r="M494" s="142"/>
      <c r="T494" s="51"/>
      <c r="AT494" s="15" t="s">
        <v>158</v>
      </c>
      <c r="AU494" s="15" t="s">
        <v>88</v>
      </c>
    </row>
    <row r="495" spans="2:51" s="12" customFormat="1" ht="12">
      <c r="B495" s="147"/>
      <c r="D495" s="140" t="s">
        <v>259</v>
      </c>
      <c r="E495" s="148" t="s">
        <v>1</v>
      </c>
      <c r="F495" s="149" t="s">
        <v>597</v>
      </c>
      <c r="H495" s="150">
        <v>4.128</v>
      </c>
      <c r="L495" s="147"/>
      <c r="M495" s="151"/>
      <c r="T495" s="152"/>
      <c r="AT495" s="148" t="s">
        <v>259</v>
      </c>
      <c r="AU495" s="148" t="s">
        <v>88</v>
      </c>
      <c r="AV495" s="12" t="s">
        <v>88</v>
      </c>
      <c r="AW495" s="12" t="s">
        <v>35</v>
      </c>
      <c r="AX495" s="12" t="s">
        <v>79</v>
      </c>
      <c r="AY495" s="148" t="s">
        <v>146</v>
      </c>
    </row>
    <row r="496" spans="2:51" s="12" customFormat="1" ht="12">
      <c r="B496" s="147"/>
      <c r="D496" s="140" t="s">
        <v>259</v>
      </c>
      <c r="E496" s="148" t="s">
        <v>1</v>
      </c>
      <c r="F496" s="149" t="s">
        <v>598</v>
      </c>
      <c r="H496" s="150">
        <v>4.128</v>
      </c>
      <c r="L496" s="147"/>
      <c r="M496" s="151"/>
      <c r="T496" s="152"/>
      <c r="AT496" s="148" t="s">
        <v>259</v>
      </c>
      <c r="AU496" s="148" t="s">
        <v>88</v>
      </c>
      <c r="AV496" s="12" t="s">
        <v>88</v>
      </c>
      <c r="AW496" s="12" t="s">
        <v>35</v>
      </c>
      <c r="AX496" s="12" t="s">
        <v>79</v>
      </c>
      <c r="AY496" s="148" t="s">
        <v>146</v>
      </c>
    </row>
    <row r="497" spans="2:51" s="13" customFormat="1" ht="12">
      <c r="B497" s="153"/>
      <c r="D497" s="140" t="s">
        <v>259</v>
      </c>
      <c r="E497" s="154" t="s">
        <v>1</v>
      </c>
      <c r="F497" s="155" t="s">
        <v>263</v>
      </c>
      <c r="H497" s="156">
        <v>8.256</v>
      </c>
      <c r="L497" s="153"/>
      <c r="M497" s="157"/>
      <c r="T497" s="158"/>
      <c r="AT497" s="154" t="s">
        <v>259</v>
      </c>
      <c r="AU497" s="154" t="s">
        <v>88</v>
      </c>
      <c r="AV497" s="13" t="s">
        <v>171</v>
      </c>
      <c r="AW497" s="13" t="s">
        <v>35</v>
      </c>
      <c r="AX497" s="13" t="s">
        <v>19</v>
      </c>
      <c r="AY497" s="154" t="s">
        <v>146</v>
      </c>
    </row>
    <row r="498" spans="2:65" s="1" customFormat="1" ht="24" customHeight="1">
      <c r="B498" s="127"/>
      <c r="C498" s="128" t="s">
        <v>1009</v>
      </c>
      <c r="D498" s="128" t="s">
        <v>149</v>
      </c>
      <c r="E498" s="129" t="s">
        <v>1010</v>
      </c>
      <c r="F498" s="130" t="s">
        <v>1011</v>
      </c>
      <c r="G498" s="131" t="s">
        <v>301</v>
      </c>
      <c r="H498" s="132">
        <v>37</v>
      </c>
      <c r="I498" s="133"/>
      <c r="J498" s="133">
        <f>ROUND(I498*H498,2)</f>
        <v>0</v>
      </c>
      <c r="K498" s="130" t="s">
        <v>188</v>
      </c>
      <c r="L498" s="27"/>
      <c r="M498" s="134" t="s">
        <v>1</v>
      </c>
      <c r="N498" s="135" t="s">
        <v>44</v>
      </c>
      <c r="O498" s="136">
        <v>2.54</v>
      </c>
      <c r="P498" s="136">
        <f>O498*H498</f>
        <v>93.98</v>
      </c>
      <c r="Q498" s="136">
        <v>1.848</v>
      </c>
      <c r="R498" s="136">
        <f>Q498*H498</f>
        <v>68.376</v>
      </c>
      <c r="S498" s="136">
        <v>0</v>
      </c>
      <c r="T498" s="137">
        <f>S498*H498</f>
        <v>0</v>
      </c>
      <c r="AR498" s="138" t="s">
        <v>171</v>
      </c>
      <c r="AT498" s="138" t="s">
        <v>149</v>
      </c>
      <c r="AU498" s="138" t="s">
        <v>88</v>
      </c>
      <c r="AY498" s="15" t="s">
        <v>146</v>
      </c>
      <c r="BE498" s="139">
        <f>IF(N498="základní",J498,0)</f>
        <v>0</v>
      </c>
      <c r="BF498" s="139">
        <f>IF(N498="snížená",J498,0)</f>
        <v>0</v>
      </c>
      <c r="BG498" s="139">
        <f>IF(N498="zákl. přenesená",J498,0)</f>
        <v>0</v>
      </c>
      <c r="BH498" s="139">
        <f>IF(N498="sníž. přenesená",J498,0)</f>
        <v>0</v>
      </c>
      <c r="BI498" s="139">
        <f>IF(N498="nulová",J498,0)</f>
        <v>0</v>
      </c>
      <c r="BJ498" s="15" t="s">
        <v>19</v>
      </c>
      <c r="BK498" s="139">
        <f>ROUND(I498*H498,2)</f>
        <v>0</v>
      </c>
      <c r="BL498" s="15" t="s">
        <v>171</v>
      </c>
      <c r="BM498" s="138" t="s">
        <v>1012</v>
      </c>
    </row>
    <row r="499" spans="2:47" s="1" customFormat="1" ht="39">
      <c r="B499" s="27"/>
      <c r="D499" s="140" t="s">
        <v>156</v>
      </c>
      <c r="F499" s="141" t="s">
        <v>1013</v>
      </c>
      <c r="L499" s="27"/>
      <c r="M499" s="142"/>
      <c r="T499" s="51"/>
      <c r="AT499" s="15" t="s">
        <v>156</v>
      </c>
      <c r="AU499" s="15" t="s">
        <v>88</v>
      </c>
    </row>
    <row r="500" spans="2:47" s="1" customFormat="1" ht="48.75">
      <c r="B500" s="27"/>
      <c r="D500" s="140" t="s">
        <v>158</v>
      </c>
      <c r="F500" s="143" t="s">
        <v>1014</v>
      </c>
      <c r="L500" s="27"/>
      <c r="M500" s="142"/>
      <c r="T500" s="51"/>
      <c r="AT500" s="15" t="s">
        <v>158</v>
      </c>
      <c r="AU500" s="15" t="s">
        <v>88</v>
      </c>
    </row>
    <row r="501" spans="2:51" s="12" customFormat="1" ht="12">
      <c r="B501" s="147"/>
      <c r="D501" s="140" t="s">
        <v>259</v>
      </c>
      <c r="E501" s="148" t="s">
        <v>1</v>
      </c>
      <c r="F501" s="149" t="s">
        <v>1015</v>
      </c>
      <c r="H501" s="150">
        <v>7.5</v>
      </c>
      <c r="L501" s="147"/>
      <c r="M501" s="151"/>
      <c r="T501" s="152"/>
      <c r="AT501" s="148" t="s">
        <v>259</v>
      </c>
      <c r="AU501" s="148" t="s">
        <v>88</v>
      </c>
      <c r="AV501" s="12" t="s">
        <v>88</v>
      </c>
      <c r="AW501" s="12" t="s">
        <v>35</v>
      </c>
      <c r="AX501" s="12" t="s">
        <v>79</v>
      </c>
      <c r="AY501" s="148" t="s">
        <v>146</v>
      </c>
    </row>
    <row r="502" spans="2:51" s="12" customFormat="1" ht="12">
      <c r="B502" s="147"/>
      <c r="D502" s="140" t="s">
        <v>259</v>
      </c>
      <c r="E502" s="148" t="s">
        <v>1</v>
      </c>
      <c r="F502" s="149" t="s">
        <v>1016</v>
      </c>
      <c r="H502" s="150">
        <v>22</v>
      </c>
      <c r="L502" s="147"/>
      <c r="M502" s="151"/>
      <c r="T502" s="152"/>
      <c r="AT502" s="148" t="s">
        <v>259</v>
      </c>
      <c r="AU502" s="148" t="s">
        <v>88</v>
      </c>
      <c r="AV502" s="12" t="s">
        <v>88</v>
      </c>
      <c r="AW502" s="12" t="s">
        <v>35</v>
      </c>
      <c r="AX502" s="12" t="s">
        <v>79</v>
      </c>
      <c r="AY502" s="148" t="s">
        <v>146</v>
      </c>
    </row>
    <row r="503" spans="2:51" s="12" customFormat="1" ht="12">
      <c r="B503" s="147"/>
      <c r="D503" s="140" t="s">
        <v>259</v>
      </c>
      <c r="E503" s="148" t="s">
        <v>1</v>
      </c>
      <c r="F503" s="149" t="s">
        <v>1017</v>
      </c>
      <c r="H503" s="150">
        <v>7.5</v>
      </c>
      <c r="L503" s="147"/>
      <c r="M503" s="151"/>
      <c r="T503" s="152"/>
      <c r="AT503" s="148" t="s">
        <v>259</v>
      </c>
      <c r="AU503" s="148" t="s">
        <v>88</v>
      </c>
      <c r="AV503" s="12" t="s">
        <v>88</v>
      </c>
      <c r="AW503" s="12" t="s">
        <v>35</v>
      </c>
      <c r="AX503" s="12" t="s">
        <v>79</v>
      </c>
      <c r="AY503" s="148" t="s">
        <v>146</v>
      </c>
    </row>
    <row r="504" spans="2:51" s="13" customFormat="1" ht="12">
      <c r="B504" s="153"/>
      <c r="D504" s="140" t="s">
        <v>259</v>
      </c>
      <c r="E504" s="154" t="s">
        <v>1</v>
      </c>
      <c r="F504" s="155" t="s">
        <v>263</v>
      </c>
      <c r="H504" s="156">
        <v>37</v>
      </c>
      <c r="L504" s="153"/>
      <c r="M504" s="157"/>
      <c r="T504" s="158"/>
      <c r="AT504" s="154" t="s">
        <v>259</v>
      </c>
      <c r="AU504" s="154" t="s">
        <v>88</v>
      </c>
      <c r="AV504" s="13" t="s">
        <v>171</v>
      </c>
      <c r="AW504" s="13" t="s">
        <v>35</v>
      </c>
      <c r="AX504" s="13" t="s">
        <v>19</v>
      </c>
      <c r="AY504" s="154" t="s">
        <v>146</v>
      </c>
    </row>
    <row r="505" spans="2:65" s="1" customFormat="1" ht="24" customHeight="1">
      <c r="B505" s="127"/>
      <c r="C505" s="128" t="s">
        <v>1018</v>
      </c>
      <c r="D505" s="128" t="s">
        <v>149</v>
      </c>
      <c r="E505" s="129" t="s">
        <v>1019</v>
      </c>
      <c r="F505" s="130" t="s">
        <v>1020</v>
      </c>
      <c r="G505" s="131" t="s">
        <v>301</v>
      </c>
      <c r="H505" s="132">
        <v>4.8</v>
      </c>
      <c r="I505" s="133"/>
      <c r="J505" s="133">
        <f>ROUND(I505*H505,2)</f>
        <v>0</v>
      </c>
      <c r="K505" s="130" t="s">
        <v>188</v>
      </c>
      <c r="L505" s="27"/>
      <c r="M505" s="134" t="s">
        <v>1</v>
      </c>
      <c r="N505" s="135" t="s">
        <v>44</v>
      </c>
      <c r="O505" s="136">
        <v>0.386</v>
      </c>
      <c r="P505" s="136">
        <f>O505*H505</f>
        <v>1.8528</v>
      </c>
      <c r="Q505" s="136">
        <v>2.004</v>
      </c>
      <c r="R505" s="136">
        <f>Q505*H505</f>
        <v>9.6192</v>
      </c>
      <c r="S505" s="136">
        <v>0</v>
      </c>
      <c r="T505" s="137">
        <f>S505*H505</f>
        <v>0</v>
      </c>
      <c r="AR505" s="138" t="s">
        <v>171</v>
      </c>
      <c r="AT505" s="138" t="s">
        <v>149</v>
      </c>
      <c r="AU505" s="138" t="s">
        <v>88</v>
      </c>
      <c r="AY505" s="15" t="s">
        <v>146</v>
      </c>
      <c r="BE505" s="139">
        <f>IF(N505="základní",J505,0)</f>
        <v>0</v>
      </c>
      <c r="BF505" s="139">
        <f>IF(N505="snížená",J505,0)</f>
        <v>0</v>
      </c>
      <c r="BG505" s="139">
        <f>IF(N505="zákl. přenesená",J505,0)</f>
        <v>0</v>
      </c>
      <c r="BH505" s="139">
        <f>IF(N505="sníž. přenesená",J505,0)</f>
        <v>0</v>
      </c>
      <c r="BI505" s="139">
        <f>IF(N505="nulová",J505,0)</f>
        <v>0</v>
      </c>
      <c r="BJ505" s="15" t="s">
        <v>19</v>
      </c>
      <c r="BK505" s="139">
        <f>ROUND(I505*H505,2)</f>
        <v>0</v>
      </c>
      <c r="BL505" s="15" t="s">
        <v>171</v>
      </c>
      <c r="BM505" s="138" t="s">
        <v>1021</v>
      </c>
    </row>
    <row r="506" spans="2:47" s="1" customFormat="1" ht="19.5">
      <c r="B506" s="27"/>
      <c r="D506" s="140" t="s">
        <v>156</v>
      </c>
      <c r="F506" s="141" t="s">
        <v>1022</v>
      </c>
      <c r="L506" s="27"/>
      <c r="M506" s="142"/>
      <c r="T506" s="51"/>
      <c r="AT506" s="15" t="s">
        <v>156</v>
      </c>
      <c r="AU506" s="15" t="s">
        <v>88</v>
      </c>
    </row>
    <row r="507" spans="2:47" s="1" customFormat="1" ht="48.75">
      <c r="B507" s="27"/>
      <c r="D507" s="140" t="s">
        <v>158</v>
      </c>
      <c r="F507" s="143" t="s">
        <v>1023</v>
      </c>
      <c r="L507" s="27"/>
      <c r="M507" s="142"/>
      <c r="T507" s="51"/>
      <c r="AT507" s="15" t="s">
        <v>158</v>
      </c>
      <c r="AU507" s="15" t="s">
        <v>88</v>
      </c>
    </row>
    <row r="508" spans="2:51" s="12" customFormat="1" ht="12">
      <c r="B508" s="147"/>
      <c r="D508" s="140" t="s">
        <v>259</v>
      </c>
      <c r="E508" s="148" t="s">
        <v>1</v>
      </c>
      <c r="F508" s="149" t="s">
        <v>1024</v>
      </c>
      <c r="H508" s="150">
        <v>4.8</v>
      </c>
      <c r="L508" s="147"/>
      <c r="M508" s="151"/>
      <c r="T508" s="152"/>
      <c r="AT508" s="148" t="s">
        <v>259</v>
      </c>
      <c r="AU508" s="148" t="s">
        <v>88</v>
      </c>
      <c r="AV508" s="12" t="s">
        <v>88</v>
      </c>
      <c r="AW508" s="12" t="s">
        <v>35</v>
      </c>
      <c r="AX508" s="12" t="s">
        <v>19</v>
      </c>
      <c r="AY508" s="148" t="s">
        <v>146</v>
      </c>
    </row>
    <row r="509" spans="2:65" s="1" customFormat="1" ht="24" customHeight="1">
      <c r="B509" s="127"/>
      <c r="C509" s="128" t="s">
        <v>1025</v>
      </c>
      <c r="D509" s="128" t="s">
        <v>149</v>
      </c>
      <c r="E509" s="129" t="s">
        <v>1026</v>
      </c>
      <c r="F509" s="130" t="s">
        <v>1027</v>
      </c>
      <c r="G509" s="131" t="s">
        <v>245</v>
      </c>
      <c r="H509" s="132">
        <v>194.285</v>
      </c>
      <c r="I509" s="133"/>
      <c r="J509" s="133">
        <f>ROUND(I509*H509,2)</f>
        <v>0</v>
      </c>
      <c r="K509" s="130" t="s">
        <v>188</v>
      </c>
      <c r="L509" s="27"/>
      <c r="M509" s="134" t="s">
        <v>1</v>
      </c>
      <c r="N509" s="135" t="s">
        <v>44</v>
      </c>
      <c r="O509" s="136">
        <v>2.05</v>
      </c>
      <c r="P509" s="136">
        <f>O509*H509</f>
        <v>398.28425</v>
      </c>
      <c r="Q509" s="136">
        <v>1.28781</v>
      </c>
      <c r="R509" s="136">
        <f>Q509*H509</f>
        <v>250.20216584999997</v>
      </c>
      <c r="S509" s="136">
        <v>0</v>
      </c>
      <c r="T509" s="137">
        <f>S509*H509</f>
        <v>0</v>
      </c>
      <c r="AR509" s="138" t="s">
        <v>171</v>
      </c>
      <c r="AT509" s="138" t="s">
        <v>149</v>
      </c>
      <c r="AU509" s="138" t="s">
        <v>88</v>
      </c>
      <c r="AY509" s="15" t="s">
        <v>146</v>
      </c>
      <c r="BE509" s="139">
        <f>IF(N509="základní",J509,0)</f>
        <v>0</v>
      </c>
      <c r="BF509" s="139">
        <f>IF(N509="snížená",J509,0)</f>
        <v>0</v>
      </c>
      <c r="BG509" s="139">
        <f>IF(N509="zákl. přenesená",J509,0)</f>
        <v>0</v>
      </c>
      <c r="BH509" s="139">
        <f>IF(N509="sníž. přenesená",J509,0)</f>
        <v>0</v>
      </c>
      <c r="BI509" s="139">
        <f>IF(N509="nulová",J509,0)</f>
        <v>0</v>
      </c>
      <c r="BJ509" s="15" t="s">
        <v>19</v>
      </c>
      <c r="BK509" s="139">
        <f>ROUND(I509*H509,2)</f>
        <v>0</v>
      </c>
      <c r="BL509" s="15" t="s">
        <v>171</v>
      </c>
      <c r="BM509" s="138" t="s">
        <v>1028</v>
      </c>
    </row>
    <row r="510" spans="2:47" s="1" customFormat="1" ht="29.25">
      <c r="B510" s="27"/>
      <c r="D510" s="140" t="s">
        <v>156</v>
      </c>
      <c r="F510" s="141" t="s">
        <v>1029</v>
      </c>
      <c r="L510" s="27"/>
      <c r="M510" s="142"/>
      <c r="T510" s="51"/>
      <c r="AT510" s="15" t="s">
        <v>156</v>
      </c>
      <c r="AU510" s="15" t="s">
        <v>88</v>
      </c>
    </row>
    <row r="511" spans="2:47" s="1" customFormat="1" ht="39">
      <c r="B511" s="27"/>
      <c r="D511" s="140" t="s">
        <v>158</v>
      </c>
      <c r="F511" s="143" t="s">
        <v>1030</v>
      </c>
      <c r="L511" s="27"/>
      <c r="M511" s="142"/>
      <c r="T511" s="51"/>
      <c r="AT511" s="15" t="s">
        <v>158</v>
      </c>
      <c r="AU511" s="15" t="s">
        <v>88</v>
      </c>
    </row>
    <row r="512" spans="2:51" s="12" customFormat="1" ht="12">
      <c r="B512" s="147"/>
      <c r="D512" s="140" t="s">
        <v>259</v>
      </c>
      <c r="E512" s="148" t="s">
        <v>1</v>
      </c>
      <c r="F512" s="149" t="s">
        <v>1031</v>
      </c>
      <c r="H512" s="150">
        <v>99.805</v>
      </c>
      <c r="L512" s="147"/>
      <c r="M512" s="151"/>
      <c r="T512" s="152"/>
      <c r="AT512" s="148" t="s">
        <v>259</v>
      </c>
      <c r="AU512" s="148" t="s">
        <v>88</v>
      </c>
      <c r="AV512" s="12" t="s">
        <v>88</v>
      </c>
      <c r="AW512" s="12" t="s">
        <v>35</v>
      </c>
      <c r="AX512" s="12" t="s">
        <v>79</v>
      </c>
      <c r="AY512" s="148" t="s">
        <v>146</v>
      </c>
    </row>
    <row r="513" spans="2:51" s="12" customFormat="1" ht="12">
      <c r="B513" s="147"/>
      <c r="D513" s="140" t="s">
        <v>259</v>
      </c>
      <c r="E513" s="148" t="s">
        <v>1</v>
      </c>
      <c r="F513" s="149" t="s">
        <v>1032</v>
      </c>
      <c r="H513" s="150">
        <v>90.73</v>
      </c>
      <c r="L513" s="147"/>
      <c r="M513" s="151"/>
      <c r="T513" s="152"/>
      <c r="AT513" s="148" t="s">
        <v>259</v>
      </c>
      <c r="AU513" s="148" t="s">
        <v>88</v>
      </c>
      <c r="AV513" s="12" t="s">
        <v>88</v>
      </c>
      <c r="AW513" s="12" t="s">
        <v>35</v>
      </c>
      <c r="AX513" s="12" t="s">
        <v>79</v>
      </c>
      <c r="AY513" s="148" t="s">
        <v>146</v>
      </c>
    </row>
    <row r="514" spans="2:51" s="12" customFormat="1" ht="12">
      <c r="B514" s="147"/>
      <c r="D514" s="140" t="s">
        <v>259</v>
      </c>
      <c r="E514" s="148" t="s">
        <v>1</v>
      </c>
      <c r="F514" s="149" t="s">
        <v>1033</v>
      </c>
      <c r="H514" s="150">
        <v>2</v>
      </c>
      <c r="L514" s="147"/>
      <c r="M514" s="151"/>
      <c r="T514" s="152"/>
      <c r="AT514" s="148" t="s">
        <v>259</v>
      </c>
      <c r="AU514" s="148" t="s">
        <v>88</v>
      </c>
      <c r="AV514" s="12" t="s">
        <v>88</v>
      </c>
      <c r="AW514" s="12" t="s">
        <v>35</v>
      </c>
      <c r="AX514" s="12" t="s">
        <v>79</v>
      </c>
      <c r="AY514" s="148" t="s">
        <v>146</v>
      </c>
    </row>
    <row r="515" spans="2:51" s="12" customFormat="1" ht="12">
      <c r="B515" s="147"/>
      <c r="D515" s="140" t="s">
        <v>259</v>
      </c>
      <c r="E515" s="148" t="s">
        <v>1</v>
      </c>
      <c r="F515" s="149" t="s">
        <v>1034</v>
      </c>
      <c r="H515" s="150">
        <v>1.75</v>
      </c>
      <c r="L515" s="147"/>
      <c r="M515" s="151"/>
      <c r="T515" s="152"/>
      <c r="AT515" s="148" t="s">
        <v>259</v>
      </c>
      <c r="AU515" s="148" t="s">
        <v>88</v>
      </c>
      <c r="AV515" s="12" t="s">
        <v>88</v>
      </c>
      <c r="AW515" s="12" t="s">
        <v>35</v>
      </c>
      <c r="AX515" s="12" t="s">
        <v>79</v>
      </c>
      <c r="AY515" s="148" t="s">
        <v>146</v>
      </c>
    </row>
    <row r="516" spans="2:51" s="13" customFormat="1" ht="12">
      <c r="B516" s="153"/>
      <c r="D516" s="140" t="s">
        <v>259</v>
      </c>
      <c r="E516" s="154" t="s">
        <v>1</v>
      </c>
      <c r="F516" s="155" t="s">
        <v>263</v>
      </c>
      <c r="H516" s="156">
        <v>194.285</v>
      </c>
      <c r="L516" s="153"/>
      <c r="M516" s="157"/>
      <c r="T516" s="158"/>
      <c r="AT516" s="154" t="s">
        <v>259</v>
      </c>
      <c r="AU516" s="154" t="s">
        <v>88</v>
      </c>
      <c r="AV516" s="13" t="s">
        <v>171</v>
      </c>
      <c r="AW516" s="13" t="s">
        <v>35</v>
      </c>
      <c r="AX516" s="13" t="s">
        <v>19</v>
      </c>
      <c r="AY516" s="154" t="s">
        <v>146</v>
      </c>
    </row>
    <row r="517" spans="2:63" s="11" customFormat="1" ht="20.85" customHeight="1">
      <c r="B517" s="116"/>
      <c r="D517" s="117" t="s">
        <v>78</v>
      </c>
      <c r="E517" s="125" t="s">
        <v>845</v>
      </c>
      <c r="F517" s="125" t="s">
        <v>1035</v>
      </c>
      <c r="J517" s="126">
        <f>BK517</f>
        <v>0</v>
      </c>
      <c r="L517" s="116"/>
      <c r="M517" s="120"/>
      <c r="P517" s="121">
        <f>SUM(P518:P539)</f>
        <v>60.590873</v>
      </c>
      <c r="R517" s="121">
        <f>SUM(R518:R539)</f>
        <v>13.798773670000001</v>
      </c>
      <c r="T517" s="122">
        <f>SUM(T518:T539)</f>
        <v>0</v>
      </c>
      <c r="AR517" s="117" t="s">
        <v>19</v>
      </c>
      <c r="AT517" s="123" t="s">
        <v>78</v>
      </c>
      <c r="AU517" s="123" t="s">
        <v>88</v>
      </c>
      <c r="AY517" s="117" t="s">
        <v>146</v>
      </c>
      <c r="BK517" s="124">
        <f>SUM(BK518:BK539)</f>
        <v>0</v>
      </c>
    </row>
    <row r="518" spans="2:65" s="1" customFormat="1" ht="16.5" customHeight="1">
      <c r="B518" s="127"/>
      <c r="C518" s="128" t="s">
        <v>1036</v>
      </c>
      <c r="D518" s="128" t="s">
        <v>149</v>
      </c>
      <c r="E518" s="129" t="s">
        <v>1037</v>
      </c>
      <c r="F518" s="130" t="s">
        <v>1038</v>
      </c>
      <c r="G518" s="131" t="s">
        <v>301</v>
      </c>
      <c r="H518" s="132">
        <v>2.986</v>
      </c>
      <c r="I518" s="133"/>
      <c r="J518" s="133">
        <f>ROUND(I518*H518,2)</f>
        <v>0</v>
      </c>
      <c r="K518" s="130" t="s">
        <v>188</v>
      </c>
      <c r="L518" s="27"/>
      <c r="M518" s="134" t="s">
        <v>1</v>
      </c>
      <c r="N518" s="135" t="s">
        <v>44</v>
      </c>
      <c r="O518" s="136">
        <v>2.45</v>
      </c>
      <c r="P518" s="136">
        <f>O518*H518</f>
        <v>7.315700000000001</v>
      </c>
      <c r="Q518" s="136">
        <v>2.25642</v>
      </c>
      <c r="R518" s="136">
        <f>Q518*H518</f>
        <v>6.73767012</v>
      </c>
      <c r="S518" s="136">
        <v>0</v>
      </c>
      <c r="T518" s="137">
        <f>S518*H518</f>
        <v>0</v>
      </c>
      <c r="AR518" s="138" t="s">
        <v>171</v>
      </c>
      <c r="AT518" s="138" t="s">
        <v>149</v>
      </c>
      <c r="AU518" s="138" t="s">
        <v>165</v>
      </c>
      <c r="AY518" s="15" t="s">
        <v>146</v>
      </c>
      <c r="BE518" s="139">
        <f>IF(N518="základní",J518,0)</f>
        <v>0</v>
      </c>
      <c r="BF518" s="139">
        <f>IF(N518="snížená",J518,0)</f>
        <v>0</v>
      </c>
      <c r="BG518" s="139">
        <f>IF(N518="zákl. přenesená",J518,0)</f>
        <v>0</v>
      </c>
      <c r="BH518" s="139">
        <f>IF(N518="sníž. přenesená",J518,0)</f>
        <v>0</v>
      </c>
      <c r="BI518" s="139">
        <f>IF(N518="nulová",J518,0)</f>
        <v>0</v>
      </c>
      <c r="BJ518" s="15" t="s">
        <v>19</v>
      </c>
      <c r="BK518" s="139">
        <f>ROUND(I518*H518,2)</f>
        <v>0</v>
      </c>
      <c r="BL518" s="15" t="s">
        <v>171</v>
      </c>
      <c r="BM518" s="138" t="s">
        <v>1039</v>
      </c>
    </row>
    <row r="519" spans="2:47" s="1" customFormat="1" ht="19.5">
      <c r="B519" s="27"/>
      <c r="D519" s="140" t="s">
        <v>156</v>
      </c>
      <c r="F519" s="141" t="s">
        <v>1040</v>
      </c>
      <c r="L519" s="27"/>
      <c r="M519" s="142"/>
      <c r="T519" s="51"/>
      <c r="AT519" s="15" t="s">
        <v>156</v>
      </c>
      <c r="AU519" s="15" t="s">
        <v>165</v>
      </c>
    </row>
    <row r="520" spans="2:47" s="1" customFormat="1" ht="39">
      <c r="B520" s="27"/>
      <c r="D520" s="140" t="s">
        <v>158</v>
      </c>
      <c r="F520" s="143" t="s">
        <v>1041</v>
      </c>
      <c r="L520" s="27"/>
      <c r="M520" s="142"/>
      <c r="T520" s="51"/>
      <c r="AT520" s="15" t="s">
        <v>158</v>
      </c>
      <c r="AU520" s="15" t="s">
        <v>165</v>
      </c>
    </row>
    <row r="521" spans="2:51" s="12" customFormat="1" ht="12">
      <c r="B521" s="147"/>
      <c r="D521" s="140" t="s">
        <v>259</v>
      </c>
      <c r="E521" s="148" t="s">
        <v>1</v>
      </c>
      <c r="F521" s="149" t="s">
        <v>1042</v>
      </c>
      <c r="H521" s="150">
        <v>1.493</v>
      </c>
      <c r="L521" s="147"/>
      <c r="M521" s="151"/>
      <c r="T521" s="152"/>
      <c r="AT521" s="148" t="s">
        <v>259</v>
      </c>
      <c r="AU521" s="148" t="s">
        <v>165</v>
      </c>
      <c r="AV521" s="12" t="s">
        <v>88</v>
      </c>
      <c r="AW521" s="12" t="s">
        <v>35</v>
      </c>
      <c r="AX521" s="12" t="s">
        <v>79</v>
      </c>
      <c r="AY521" s="148" t="s">
        <v>146</v>
      </c>
    </row>
    <row r="522" spans="2:51" s="12" customFormat="1" ht="12">
      <c r="B522" s="147"/>
      <c r="D522" s="140" t="s">
        <v>259</v>
      </c>
      <c r="E522" s="148" t="s">
        <v>1</v>
      </c>
      <c r="F522" s="149" t="s">
        <v>1043</v>
      </c>
      <c r="H522" s="150">
        <v>1.493</v>
      </c>
      <c r="L522" s="147"/>
      <c r="M522" s="151"/>
      <c r="T522" s="152"/>
      <c r="AT522" s="148" t="s">
        <v>259</v>
      </c>
      <c r="AU522" s="148" t="s">
        <v>165</v>
      </c>
      <c r="AV522" s="12" t="s">
        <v>88</v>
      </c>
      <c r="AW522" s="12" t="s">
        <v>35</v>
      </c>
      <c r="AX522" s="12" t="s">
        <v>79</v>
      </c>
      <c r="AY522" s="148" t="s">
        <v>146</v>
      </c>
    </row>
    <row r="523" spans="2:51" s="13" customFormat="1" ht="12">
      <c r="B523" s="153"/>
      <c r="D523" s="140" t="s">
        <v>259</v>
      </c>
      <c r="E523" s="154" t="s">
        <v>1</v>
      </c>
      <c r="F523" s="155" t="s">
        <v>263</v>
      </c>
      <c r="H523" s="156">
        <v>2.986</v>
      </c>
      <c r="L523" s="153"/>
      <c r="M523" s="157"/>
      <c r="T523" s="158"/>
      <c r="AT523" s="154" t="s">
        <v>259</v>
      </c>
      <c r="AU523" s="154" t="s">
        <v>165</v>
      </c>
      <c r="AV523" s="13" t="s">
        <v>171</v>
      </c>
      <c r="AW523" s="13" t="s">
        <v>35</v>
      </c>
      <c r="AX523" s="13" t="s">
        <v>19</v>
      </c>
      <c r="AY523" s="154" t="s">
        <v>146</v>
      </c>
    </row>
    <row r="524" spans="2:65" s="1" customFormat="1" ht="16.5" customHeight="1">
      <c r="B524" s="127"/>
      <c r="C524" s="128" t="s">
        <v>1044</v>
      </c>
      <c r="D524" s="128" t="s">
        <v>149</v>
      </c>
      <c r="E524" s="129" t="s">
        <v>1045</v>
      </c>
      <c r="F524" s="130" t="s">
        <v>1046</v>
      </c>
      <c r="G524" s="131" t="s">
        <v>301</v>
      </c>
      <c r="H524" s="132">
        <v>2.678</v>
      </c>
      <c r="I524" s="133"/>
      <c r="J524" s="133">
        <f>ROUND(I524*H524,2)</f>
        <v>0</v>
      </c>
      <c r="K524" s="130" t="s">
        <v>188</v>
      </c>
      <c r="L524" s="27"/>
      <c r="M524" s="134" t="s">
        <v>1</v>
      </c>
      <c r="N524" s="135" t="s">
        <v>44</v>
      </c>
      <c r="O524" s="136">
        <v>2.513</v>
      </c>
      <c r="P524" s="136">
        <f>O524*H524</f>
        <v>6.729813999999999</v>
      </c>
      <c r="Q524" s="136">
        <v>2.45337</v>
      </c>
      <c r="R524" s="136">
        <f>Q524*H524</f>
        <v>6.57012486</v>
      </c>
      <c r="S524" s="136">
        <v>0</v>
      </c>
      <c r="T524" s="137">
        <f>S524*H524</f>
        <v>0</v>
      </c>
      <c r="AR524" s="138" t="s">
        <v>171</v>
      </c>
      <c r="AT524" s="138" t="s">
        <v>149</v>
      </c>
      <c r="AU524" s="138" t="s">
        <v>165</v>
      </c>
      <c r="AY524" s="15" t="s">
        <v>146</v>
      </c>
      <c r="BE524" s="139">
        <f>IF(N524="základní",J524,0)</f>
        <v>0</v>
      </c>
      <c r="BF524" s="139">
        <f>IF(N524="snížená",J524,0)</f>
        <v>0</v>
      </c>
      <c r="BG524" s="139">
        <f>IF(N524="zákl. přenesená",J524,0)</f>
        <v>0</v>
      </c>
      <c r="BH524" s="139">
        <f>IF(N524="sníž. přenesená",J524,0)</f>
        <v>0</v>
      </c>
      <c r="BI524" s="139">
        <f>IF(N524="nulová",J524,0)</f>
        <v>0</v>
      </c>
      <c r="BJ524" s="15" t="s">
        <v>19</v>
      </c>
      <c r="BK524" s="139">
        <f>ROUND(I524*H524,2)</f>
        <v>0</v>
      </c>
      <c r="BL524" s="15" t="s">
        <v>171</v>
      </c>
      <c r="BM524" s="138" t="s">
        <v>1047</v>
      </c>
    </row>
    <row r="525" spans="2:47" s="1" customFormat="1" ht="19.5">
      <c r="B525" s="27"/>
      <c r="D525" s="140" t="s">
        <v>156</v>
      </c>
      <c r="F525" s="141" t="s">
        <v>1048</v>
      </c>
      <c r="L525" s="27"/>
      <c r="M525" s="142"/>
      <c r="T525" s="51"/>
      <c r="AT525" s="15" t="s">
        <v>156</v>
      </c>
      <c r="AU525" s="15" t="s">
        <v>165</v>
      </c>
    </row>
    <row r="526" spans="2:47" s="1" customFormat="1" ht="29.25">
      <c r="B526" s="27"/>
      <c r="D526" s="140" t="s">
        <v>158</v>
      </c>
      <c r="F526" s="143" t="s">
        <v>1049</v>
      </c>
      <c r="L526" s="27"/>
      <c r="M526" s="142"/>
      <c r="T526" s="51"/>
      <c r="AT526" s="15" t="s">
        <v>158</v>
      </c>
      <c r="AU526" s="15" t="s">
        <v>165</v>
      </c>
    </row>
    <row r="527" spans="2:51" s="12" customFormat="1" ht="12">
      <c r="B527" s="147"/>
      <c r="D527" s="140" t="s">
        <v>259</v>
      </c>
      <c r="E527" s="148" t="s">
        <v>1</v>
      </c>
      <c r="F527" s="149" t="s">
        <v>1050</v>
      </c>
      <c r="H527" s="150">
        <v>1.339</v>
      </c>
      <c r="L527" s="147"/>
      <c r="M527" s="151"/>
      <c r="T527" s="152"/>
      <c r="AT527" s="148" t="s">
        <v>259</v>
      </c>
      <c r="AU527" s="148" t="s">
        <v>165</v>
      </c>
      <c r="AV527" s="12" t="s">
        <v>88</v>
      </c>
      <c r="AW527" s="12" t="s">
        <v>35</v>
      </c>
      <c r="AX527" s="12" t="s">
        <v>79</v>
      </c>
      <c r="AY527" s="148" t="s">
        <v>146</v>
      </c>
    </row>
    <row r="528" spans="2:51" s="12" customFormat="1" ht="12">
      <c r="B528" s="147"/>
      <c r="D528" s="140" t="s">
        <v>259</v>
      </c>
      <c r="E528" s="148" t="s">
        <v>1</v>
      </c>
      <c r="F528" s="149" t="s">
        <v>1051</v>
      </c>
      <c r="H528" s="150">
        <v>1.339</v>
      </c>
      <c r="L528" s="147"/>
      <c r="M528" s="151"/>
      <c r="T528" s="152"/>
      <c r="AT528" s="148" t="s">
        <v>259</v>
      </c>
      <c r="AU528" s="148" t="s">
        <v>165</v>
      </c>
      <c r="AV528" s="12" t="s">
        <v>88</v>
      </c>
      <c r="AW528" s="12" t="s">
        <v>35</v>
      </c>
      <c r="AX528" s="12" t="s">
        <v>79</v>
      </c>
      <c r="AY528" s="148" t="s">
        <v>146</v>
      </c>
    </row>
    <row r="529" spans="2:51" s="13" customFormat="1" ht="12">
      <c r="B529" s="153"/>
      <c r="D529" s="140" t="s">
        <v>259</v>
      </c>
      <c r="E529" s="154" t="s">
        <v>1</v>
      </c>
      <c r="F529" s="155" t="s">
        <v>263</v>
      </c>
      <c r="H529" s="156">
        <v>2.678</v>
      </c>
      <c r="L529" s="153"/>
      <c r="M529" s="157"/>
      <c r="T529" s="158"/>
      <c r="AT529" s="154" t="s">
        <v>259</v>
      </c>
      <c r="AU529" s="154" t="s">
        <v>165</v>
      </c>
      <c r="AV529" s="13" t="s">
        <v>171</v>
      </c>
      <c r="AW529" s="13" t="s">
        <v>35</v>
      </c>
      <c r="AX529" s="13" t="s">
        <v>19</v>
      </c>
      <c r="AY529" s="154" t="s">
        <v>146</v>
      </c>
    </row>
    <row r="530" spans="2:65" s="1" customFormat="1" ht="24" customHeight="1">
      <c r="B530" s="127"/>
      <c r="C530" s="128" t="s">
        <v>1052</v>
      </c>
      <c r="D530" s="128" t="s">
        <v>149</v>
      </c>
      <c r="E530" s="129" t="s">
        <v>1053</v>
      </c>
      <c r="F530" s="130" t="s">
        <v>1054</v>
      </c>
      <c r="G530" s="131" t="s">
        <v>361</v>
      </c>
      <c r="H530" s="132">
        <v>0.187</v>
      </c>
      <c r="I530" s="133"/>
      <c r="J530" s="133">
        <f>ROUND(I530*H530,2)</f>
        <v>0</v>
      </c>
      <c r="K530" s="130" t="s">
        <v>188</v>
      </c>
      <c r="L530" s="27"/>
      <c r="M530" s="134" t="s">
        <v>1</v>
      </c>
      <c r="N530" s="135" t="s">
        <v>44</v>
      </c>
      <c r="O530" s="136">
        <v>52.157</v>
      </c>
      <c r="P530" s="136">
        <f>O530*H530</f>
        <v>9.753359</v>
      </c>
      <c r="Q530" s="136">
        <v>1.04887</v>
      </c>
      <c r="R530" s="136">
        <f>Q530*H530</f>
        <v>0.19613869</v>
      </c>
      <c r="S530" s="136">
        <v>0</v>
      </c>
      <c r="T530" s="137">
        <f>S530*H530</f>
        <v>0</v>
      </c>
      <c r="AR530" s="138" t="s">
        <v>171</v>
      </c>
      <c r="AT530" s="138" t="s">
        <v>149</v>
      </c>
      <c r="AU530" s="138" t="s">
        <v>165</v>
      </c>
      <c r="AY530" s="15" t="s">
        <v>146</v>
      </c>
      <c r="BE530" s="139">
        <f>IF(N530="základní",J530,0)</f>
        <v>0</v>
      </c>
      <c r="BF530" s="139">
        <f>IF(N530="snížená",J530,0)</f>
        <v>0</v>
      </c>
      <c r="BG530" s="139">
        <f>IF(N530="zákl. přenesená",J530,0)</f>
        <v>0</v>
      </c>
      <c r="BH530" s="139">
        <f>IF(N530="sníž. přenesená",J530,0)</f>
        <v>0</v>
      </c>
      <c r="BI530" s="139">
        <f>IF(N530="nulová",J530,0)</f>
        <v>0</v>
      </c>
      <c r="BJ530" s="15" t="s">
        <v>19</v>
      </c>
      <c r="BK530" s="139">
        <f>ROUND(I530*H530,2)</f>
        <v>0</v>
      </c>
      <c r="BL530" s="15" t="s">
        <v>171</v>
      </c>
      <c r="BM530" s="138" t="s">
        <v>1055</v>
      </c>
    </row>
    <row r="531" spans="2:47" s="1" customFormat="1" ht="19.5">
      <c r="B531" s="27"/>
      <c r="D531" s="140" t="s">
        <v>156</v>
      </c>
      <c r="F531" s="141" t="s">
        <v>1056</v>
      </c>
      <c r="L531" s="27"/>
      <c r="M531" s="142"/>
      <c r="T531" s="51"/>
      <c r="AT531" s="15" t="s">
        <v>156</v>
      </c>
      <c r="AU531" s="15" t="s">
        <v>165</v>
      </c>
    </row>
    <row r="532" spans="2:47" s="1" customFormat="1" ht="29.25">
      <c r="B532" s="27"/>
      <c r="D532" s="140" t="s">
        <v>158</v>
      </c>
      <c r="F532" s="143" t="s">
        <v>1057</v>
      </c>
      <c r="L532" s="27"/>
      <c r="M532" s="142"/>
      <c r="T532" s="51"/>
      <c r="AT532" s="15" t="s">
        <v>158</v>
      </c>
      <c r="AU532" s="15" t="s">
        <v>165</v>
      </c>
    </row>
    <row r="533" spans="2:51" s="12" customFormat="1" ht="12">
      <c r="B533" s="147"/>
      <c r="D533" s="140" t="s">
        <v>259</v>
      </c>
      <c r="E533" s="148" t="s">
        <v>1</v>
      </c>
      <c r="F533" s="149" t="s">
        <v>1058</v>
      </c>
      <c r="H533" s="150">
        <v>0.187</v>
      </c>
      <c r="L533" s="147"/>
      <c r="M533" s="151"/>
      <c r="T533" s="152"/>
      <c r="AT533" s="148" t="s">
        <v>259</v>
      </c>
      <c r="AU533" s="148" t="s">
        <v>165</v>
      </c>
      <c r="AV533" s="12" t="s">
        <v>88</v>
      </c>
      <c r="AW533" s="12" t="s">
        <v>35</v>
      </c>
      <c r="AX533" s="12" t="s">
        <v>19</v>
      </c>
      <c r="AY533" s="148" t="s">
        <v>146</v>
      </c>
    </row>
    <row r="534" spans="2:65" s="1" customFormat="1" ht="16.5" customHeight="1">
      <c r="B534" s="127"/>
      <c r="C534" s="128" t="s">
        <v>1059</v>
      </c>
      <c r="D534" s="128" t="s">
        <v>149</v>
      </c>
      <c r="E534" s="129" t="s">
        <v>1060</v>
      </c>
      <c r="F534" s="130" t="s">
        <v>1061</v>
      </c>
      <c r="G534" s="131" t="s">
        <v>235</v>
      </c>
      <c r="H534" s="132">
        <v>42</v>
      </c>
      <c r="I534" s="133"/>
      <c r="J534" s="133">
        <f>ROUND(I534*H534,2)</f>
        <v>0</v>
      </c>
      <c r="K534" s="130" t="s">
        <v>188</v>
      </c>
      <c r="L534" s="27"/>
      <c r="M534" s="134" t="s">
        <v>1</v>
      </c>
      <c r="N534" s="135" t="s">
        <v>44</v>
      </c>
      <c r="O534" s="136">
        <v>0.876</v>
      </c>
      <c r="P534" s="136">
        <f>O534*H534</f>
        <v>36.792</v>
      </c>
      <c r="Q534" s="136">
        <v>0.00702</v>
      </c>
      <c r="R534" s="136">
        <f>Q534*H534</f>
        <v>0.29484</v>
      </c>
      <c r="S534" s="136">
        <v>0</v>
      </c>
      <c r="T534" s="137">
        <f>S534*H534</f>
        <v>0</v>
      </c>
      <c r="AR534" s="138" t="s">
        <v>171</v>
      </c>
      <c r="AT534" s="138" t="s">
        <v>149</v>
      </c>
      <c r="AU534" s="138" t="s">
        <v>165</v>
      </c>
      <c r="AY534" s="15" t="s">
        <v>146</v>
      </c>
      <c r="BE534" s="139">
        <f>IF(N534="základní",J534,0)</f>
        <v>0</v>
      </c>
      <c r="BF534" s="139">
        <f>IF(N534="snížená",J534,0)</f>
        <v>0</v>
      </c>
      <c r="BG534" s="139">
        <f>IF(N534="zákl. přenesená",J534,0)</f>
        <v>0</v>
      </c>
      <c r="BH534" s="139">
        <f>IF(N534="sníž. přenesená",J534,0)</f>
        <v>0</v>
      </c>
      <c r="BI534" s="139">
        <f>IF(N534="nulová",J534,0)</f>
        <v>0</v>
      </c>
      <c r="BJ534" s="15" t="s">
        <v>19</v>
      </c>
      <c r="BK534" s="139">
        <f>ROUND(I534*H534,2)</f>
        <v>0</v>
      </c>
      <c r="BL534" s="15" t="s">
        <v>171</v>
      </c>
      <c r="BM534" s="138" t="s">
        <v>1062</v>
      </c>
    </row>
    <row r="535" spans="2:47" s="1" customFormat="1" ht="19.5">
      <c r="B535" s="27"/>
      <c r="D535" s="140" t="s">
        <v>156</v>
      </c>
      <c r="F535" s="141" t="s">
        <v>1063</v>
      </c>
      <c r="L535" s="27"/>
      <c r="M535" s="142"/>
      <c r="T535" s="51"/>
      <c r="AT535" s="15" t="s">
        <v>156</v>
      </c>
      <c r="AU535" s="15" t="s">
        <v>165</v>
      </c>
    </row>
    <row r="536" spans="2:47" s="1" customFormat="1" ht="19.5">
      <c r="B536" s="27"/>
      <c r="D536" s="140" t="s">
        <v>158</v>
      </c>
      <c r="F536" s="143" t="s">
        <v>1064</v>
      </c>
      <c r="L536" s="27"/>
      <c r="M536" s="142"/>
      <c r="T536" s="51"/>
      <c r="AT536" s="15" t="s">
        <v>158</v>
      </c>
      <c r="AU536" s="15" t="s">
        <v>165</v>
      </c>
    </row>
    <row r="537" spans="2:51" s="12" customFormat="1" ht="12">
      <c r="B537" s="147"/>
      <c r="D537" s="140" t="s">
        <v>259</v>
      </c>
      <c r="E537" s="148" t="s">
        <v>1</v>
      </c>
      <c r="F537" s="149" t="s">
        <v>1065</v>
      </c>
      <c r="H537" s="150">
        <v>21</v>
      </c>
      <c r="L537" s="147"/>
      <c r="M537" s="151"/>
      <c r="T537" s="152"/>
      <c r="AT537" s="148" t="s">
        <v>259</v>
      </c>
      <c r="AU537" s="148" t="s">
        <v>165</v>
      </c>
      <c r="AV537" s="12" t="s">
        <v>88</v>
      </c>
      <c r="AW537" s="12" t="s">
        <v>35</v>
      </c>
      <c r="AX537" s="12" t="s">
        <v>79</v>
      </c>
      <c r="AY537" s="148" t="s">
        <v>146</v>
      </c>
    </row>
    <row r="538" spans="2:51" s="12" customFormat="1" ht="12">
      <c r="B538" s="147"/>
      <c r="D538" s="140" t="s">
        <v>259</v>
      </c>
      <c r="E538" s="148" t="s">
        <v>1</v>
      </c>
      <c r="F538" s="149" t="s">
        <v>1066</v>
      </c>
      <c r="H538" s="150">
        <v>21</v>
      </c>
      <c r="L538" s="147"/>
      <c r="M538" s="151"/>
      <c r="T538" s="152"/>
      <c r="AT538" s="148" t="s">
        <v>259</v>
      </c>
      <c r="AU538" s="148" t="s">
        <v>165</v>
      </c>
      <c r="AV538" s="12" t="s">
        <v>88</v>
      </c>
      <c r="AW538" s="12" t="s">
        <v>35</v>
      </c>
      <c r="AX538" s="12" t="s">
        <v>79</v>
      </c>
      <c r="AY538" s="148" t="s">
        <v>146</v>
      </c>
    </row>
    <row r="539" spans="2:51" s="13" customFormat="1" ht="12">
      <c r="B539" s="153"/>
      <c r="D539" s="140" t="s">
        <v>259</v>
      </c>
      <c r="E539" s="154" t="s">
        <v>1</v>
      </c>
      <c r="F539" s="155" t="s">
        <v>263</v>
      </c>
      <c r="H539" s="156">
        <v>42</v>
      </c>
      <c r="L539" s="153"/>
      <c r="M539" s="157"/>
      <c r="T539" s="158"/>
      <c r="AT539" s="154" t="s">
        <v>259</v>
      </c>
      <c r="AU539" s="154" t="s">
        <v>165</v>
      </c>
      <c r="AV539" s="13" t="s">
        <v>171</v>
      </c>
      <c r="AW539" s="13" t="s">
        <v>35</v>
      </c>
      <c r="AX539" s="13" t="s">
        <v>19</v>
      </c>
      <c r="AY539" s="154" t="s">
        <v>146</v>
      </c>
    </row>
    <row r="540" spans="2:63" s="11" customFormat="1" ht="22.9" customHeight="1">
      <c r="B540" s="116"/>
      <c r="D540" s="117" t="s">
        <v>78</v>
      </c>
      <c r="E540" s="125" t="s">
        <v>145</v>
      </c>
      <c r="F540" s="125" t="s">
        <v>1067</v>
      </c>
      <c r="J540" s="126">
        <f>BK540</f>
        <v>0</v>
      </c>
      <c r="L540" s="116"/>
      <c r="M540" s="120"/>
      <c r="P540" s="121">
        <f>SUM(P541:P605)</f>
        <v>103.76044999999999</v>
      </c>
      <c r="R540" s="121">
        <f>SUM(R541:R605)</f>
        <v>32.276555</v>
      </c>
      <c r="T540" s="122">
        <f>SUM(T541:T605)</f>
        <v>0</v>
      </c>
      <c r="AR540" s="117" t="s">
        <v>19</v>
      </c>
      <c r="AT540" s="123" t="s">
        <v>78</v>
      </c>
      <c r="AU540" s="123" t="s">
        <v>19</v>
      </c>
      <c r="AY540" s="117" t="s">
        <v>146</v>
      </c>
      <c r="BK540" s="124">
        <f>SUM(BK541:BK605)</f>
        <v>0</v>
      </c>
    </row>
    <row r="541" spans="2:65" s="1" customFormat="1" ht="16.5" customHeight="1">
      <c r="B541" s="127"/>
      <c r="C541" s="128" t="s">
        <v>1068</v>
      </c>
      <c r="D541" s="128" t="s">
        <v>149</v>
      </c>
      <c r="E541" s="129" t="s">
        <v>1069</v>
      </c>
      <c r="F541" s="130" t="s">
        <v>1070</v>
      </c>
      <c r="G541" s="131" t="s">
        <v>245</v>
      </c>
      <c r="H541" s="132">
        <v>26.7</v>
      </c>
      <c r="I541" s="133"/>
      <c r="J541" s="133">
        <f>ROUND(I541*H541,2)</f>
        <v>0</v>
      </c>
      <c r="K541" s="130" t="s">
        <v>188</v>
      </c>
      <c r="L541" s="27"/>
      <c r="M541" s="134" t="s">
        <v>1</v>
      </c>
      <c r="N541" s="135" t="s">
        <v>44</v>
      </c>
      <c r="O541" s="136">
        <v>0.031</v>
      </c>
      <c r="P541" s="136">
        <f>O541*H541</f>
        <v>0.8277</v>
      </c>
      <c r="Q541" s="136">
        <v>0</v>
      </c>
      <c r="R541" s="136">
        <f>Q541*H541</f>
        <v>0</v>
      </c>
      <c r="S541" s="136">
        <v>0</v>
      </c>
      <c r="T541" s="137">
        <f>S541*H541</f>
        <v>0</v>
      </c>
      <c r="AR541" s="138" t="s">
        <v>171</v>
      </c>
      <c r="AT541" s="138" t="s">
        <v>149</v>
      </c>
      <c r="AU541" s="138" t="s">
        <v>88</v>
      </c>
      <c r="AY541" s="15" t="s">
        <v>146</v>
      </c>
      <c r="BE541" s="139">
        <f>IF(N541="základní",J541,0)</f>
        <v>0</v>
      </c>
      <c r="BF541" s="139">
        <f>IF(N541="snížená",J541,0)</f>
        <v>0</v>
      </c>
      <c r="BG541" s="139">
        <f>IF(N541="zákl. přenesená",J541,0)</f>
        <v>0</v>
      </c>
      <c r="BH541" s="139">
        <f>IF(N541="sníž. přenesená",J541,0)</f>
        <v>0</v>
      </c>
      <c r="BI541" s="139">
        <f>IF(N541="nulová",J541,0)</f>
        <v>0</v>
      </c>
      <c r="BJ541" s="15" t="s">
        <v>19</v>
      </c>
      <c r="BK541" s="139">
        <f>ROUND(I541*H541,2)</f>
        <v>0</v>
      </c>
      <c r="BL541" s="15" t="s">
        <v>171</v>
      </c>
      <c r="BM541" s="138" t="s">
        <v>1071</v>
      </c>
    </row>
    <row r="542" spans="2:47" s="1" customFormat="1" ht="19.5">
      <c r="B542" s="27"/>
      <c r="D542" s="140" t="s">
        <v>156</v>
      </c>
      <c r="F542" s="141" t="s">
        <v>1072</v>
      </c>
      <c r="L542" s="27"/>
      <c r="M542" s="142"/>
      <c r="T542" s="51"/>
      <c r="AT542" s="15" t="s">
        <v>156</v>
      </c>
      <c r="AU542" s="15" t="s">
        <v>88</v>
      </c>
    </row>
    <row r="543" spans="2:47" s="1" customFormat="1" ht="29.25">
      <c r="B543" s="27"/>
      <c r="D543" s="140" t="s">
        <v>158</v>
      </c>
      <c r="F543" s="143" t="s">
        <v>1073</v>
      </c>
      <c r="L543" s="27"/>
      <c r="M543" s="142"/>
      <c r="T543" s="51"/>
      <c r="AT543" s="15" t="s">
        <v>158</v>
      </c>
      <c r="AU543" s="15" t="s">
        <v>88</v>
      </c>
    </row>
    <row r="544" spans="2:65" s="1" customFormat="1" ht="16.5" customHeight="1">
      <c r="B544" s="127"/>
      <c r="C544" s="128" t="s">
        <v>1074</v>
      </c>
      <c r="D544" s="128" t="s">
        <v>149</v>
      </c>
      <c r="E544" s="129" t="s">
        <v>1075</v>
      </c>
      <c r="F544" s="130" t="s">
        <v>1076</v>
      </c>
      <c r="G544" s="131" t="s">
        <v>245</v>
      </c>
      <c r="H544" s="132">
        <v>103.5</v>
      </c>
      <c r="I544" s="133"/>
      <c r="J544" s="133">
        <f>ROUND(I544*H544,2)</f>
        <v>0</v>
      </c>
      <c r="K544" s="130" t="s">
        <v>188</v>
      </c>
      <c r="L544" s="27"/>
      <c r="M544" s="134" t="s">
        <v>1</v>
      </c>
      <c r="N544" s="135" t="s">
        <v>44</v>
      </c>
      <c r="O544" s="136">
        <v>0.026</v>
      </c>
      <c r="P544" s="136">
        <f>O544*H544</f>
        <v>2.691</v>
      </c>
      <c r="Q544" s="136">
        <v>0</v>
      </c>
      <c r="R544" s="136">
        <f>Q544*H544</f>
        <v>0</v>
      </c>
      <c r="S544" s="136">
        <v>0</v>
      </c>
      <c r="T544" s="137">
        <f>S544*H544</f>
        <v>0</v>
      </c>
      <c r="AR544" s="138" t="s">
        <v>171</v>
      </c>
      <c r="AT544" s="138" t="s">
        <v>149</v>
      </c>
      <c r="AU544" s="138" t="s">
        <v>88</v>
      </c>
      <c r="AY544" s="15" t="s">
        <v>146</v>
      </c>
      <c r="BE544" s="139">
        <f>IF(N544="základní",J544,0)</f>
        <v>0</v>
      </c>
      <c r="BF544" s="139">
        <f>IF(N544="snížená",J544,0)</f>
        <v>0</v>
      </c>
      <c r="BG544" s="139">
        <f>IF(N544="zákl. přenesená",J544,0)</f>
        <v>0</v>
      </c>
      <c r="BH544" s="139">
        <f>IF(N544="sníž. přenesená",J544,0)</f>
        <v>0</v>
      </c>
      <c r="BI544" s="139">
        <f>IF(N544="nulová",J544,0)</f>
        <v>0</v>
      </c>
      <c r="BJ544" s="15" t="s">
        <v>19</v>
      </c>
      <c r="BK544" s="139">
        <f>ROUND(I544*H544,2)</f>
        <v>0</v>
      </c>
      <c r="BL544" s="15" t="s">
        <v>171</v>
      </c>
      <c r="BM544" s="138" t="s">
        <v>1077</v>
      </c>
    </row>
    <row r="545" spans="2:47" s="1" customFormat="1" ht="19.5">
      <c r="B545" s="27"/>
      <c r="D545" s="140" t="s">
        <v>156</v>
      </c>
      <c r="F545" s="141" t="s">
        <v>1078</v>
      </c>
      <c r="L545" s="27"/>
      <c r="M545" s="142"/>
      <c r="T545" s="51"/>
      <c r="AT545" s="15" t="s">
        <v>156</v>
      </c>
      <c r="AU545" s="15" t="s">
        <v>88</v>
      </c>
    </row>
    <row r="546" spans="2:47" s="1" customFormat="1" ht="29.25">
      <c r="B546" s="27"/>
      <c r="D546" s="140" t="s">
        <v>158</v>
      </c>
      <c r="F546" s="143" t="s">
        <v>1079</v>
      </c>
      <c r="L546" s="27"/>
      <c r="M546" s="142"/>
      <c r="T546" s="51"/>
      <c r="AT546" s="15" t="s">
        <v>158</v>
      </c>
      <c r="AU546" s="15" t="s">
        <v>88</v>
      </c>
    </row>
    <row r="547" spans="2:51" s="12" customFormat="1" ht="12">
      <c r="B547" s="147"/>
      <c r="D547" s="140" t="s">
        <v>259</v>
      </c>
      <c r="E547" s="148" t="s">
        <v>1</v>
      </c>
      <c r="F547" s="149" t="s">
        <v>1080</v>
      </c>
      <c r="H547" s="150">
        <v>47</v>
      </c>
      <c r="L547" s="147"/>
      <c r="M547" s="151"/>
      <c r="T547" s="152"/>
      <c r="AT547" s="148" t="s">
        <v>259</v>
      </c>
      <c r="AU547" s="148" t="s">
        <v>88</v>
      </c>
      <c r="AV547" s="12" t="s">
        <v>88</v>
      </c>
      <c r="AW547" s="12" t="s">
        <v>35</v>
      </c>
      <c r="AX547" s="12" t="s">
        <v>79</v>
      </c>
      <c r="AY547" s="148" t="s">
        <v>146</v>
      </c>
    </row>
    <row r="548" spans="2:51" s="12" customFormat="1" ht="12">
      <c r="B548" s="147"/>
      <c r="D548" s="140" t="s">
        <v>259</v>
      </c>
      <c r="E548" s="148" t="s">
        <v>1</v>
      </c>
      <c r="F548" s="149" t="s">
        <v>1081</v>
      </c>
      <c r="H548" s="150">
        <v>56.5</v>
      </c>
      <c r="L548" s="147"/>
      <c r="M548" s="151"/>
      <c r="T548" s="152"/>
      <c r="AT548" s="148" t="s">
        <v>259</v>
      </c>
      <c r="AU548" s="148" t="s">
        <v>88</v>
      </c>
      <c r="AV548" s="12" t="s">
        <v>88</v>
      </c>
      <c r="AW548" s="12" t="s">
        <v>35</v>
      </c>
      <c r="AX548" s="12" t="s">
        <v>79</v>
      </c>
      <c r="AY548" s="148" t="s">
        <v>146</v>
      </c>
    </row>
    <row r="549" spans="2:51" s="13" customFormat="1" ht="12">
      <c r="B549" s="153"/>
      <c r="D549" s="140" t="s">
        <v>259</v>
      </c>
      <c r="E549" s="154" t="s">
        <v>1</v>
      </c>
      <c r="F549" s="155" t="s">
        <v>263</v>
      </c>
      <c r="H549" s="156">
        <v>103.5</v>
      </c>
      <c r="L549" s="153"/>
      <c r="M549" s="157"/>
      <c r="T549" s="158"/>
      <c r="AT549" s="154" t="s">
        <v>259</v>
      </c>
      <c r="AU549" s="154" t="s">
        <v>88</v>
      </c>
      <c r="AV549" s="13" t="s">
        <v>171</v>
      </c>
      <c r="AW549" s="13" t="s">
        <v>35</v>
      </c>
      <c r="AX549" s="13" t="s">
        <v>19</v>
      </c>
      <c r="AY549" s="154" t="s">
        <v>146</v>
      </c>
    </row>
    <row r="550" spans="2:65" s="1" customFormat="1" ht="16.5" customHeight="1">
      <c r="B550" s="127"/>
      <c r="C550" s="128" t="s">
        <v>1082</v>
      </c>
      <c r="D550" s="128" t="s">
        <v>149</v>
      </c>
      <c r="E550" s="129" t="s">
        <v>1083</v>
      </c>
      <c r="F550" s="130" t="s">
        <v>1084</v>
      </c>
      <c r="G550" s="131" t="s">
        <v>245</v>
      </c>
      <c r="H550" s="132">
        <v>185.25</v>
      </c>
      <c r="I550" s="133"/>
      <c r="J550" s="133">
        <f>ROUND(I550*H550,2)</f>
        <v>0</v>
      </c>
      <c r="K550" s="130" t="s">
        <v>188</v>
      </c>
      <c r="L550" s="27"/>
      <c r="M550" s="134" t="s">
        <v>1</v>
      </c>
      <c r="N550" s="135" t="s">
        <v>44</v>
      </c>
      <c r="O550" s="136">
        <v>0.041</v>
      </c>
      <c r="P550" s="136">
        <f>O550*H550</f>
        <v>7.59525</v>
      </c>
      <c r="Q550" s="136">
        <v>0</v>
      </c>
      <c r="R550" s="136">
        <f>Q550*H550</f>
        <v>0</v>
      </c>
      <c r="S550" s="136">
        <v>0</v>
      </c>
      <c r="T550" s="137">
        <f>S550*H550</f>
        <v>0</v>
      </c>
      <c r="AR550" s="138" t="s">
        <v>171</v>
      </c>
      <c r="AT550" s="138" t="s">
        <v>149</v>
      </c>
      <c r="AU550" s="138" t="s">
        <v>88</v>
      </c>
      <c r="AY550" s="15" t="s">
        <v>146</v>
      </c>
      <c r="BE550" s="139">
        <f>IF(N550="základní",J550,0)</f>
        <v>0</v>
      </c>
      <c r="BF550" s="139">
        <f>IF(N550="snížená",J550,0)</f>
        <v>0</v>
      </c>
      <c r="BG550" s="139">
        <f>IF(N550="zákl. přenesená",J550,0)</f>
        <v>0</v>
      </c>
      <c r="BH550" s="139">
        <f>IF(N550="sníž. přenesená",J550,0)</f>
        <v>0</v>
      </c>
      <c r="BI550" s="139">
        <f>IF(N550="nulová",J550,0)</f>
        <v>0</v>
      </c>
      <c r="BJ550" s="15" t="s">
        <v>19</v>
      </c>
      <c r="BK550" s="139">
        <f>ROUND(I550*H550,2)</f>
        <v>0</v>
      </c>
      <c r="BL550" s="15" t="s">
        <v>171</v>
      </c>
      <c r="BM550" s="138" t="s">
        <v>1085</v>
      </c>
    </row>
    <row r="551" spans="2:47" s="1" customFormat="1" ht="19.5">
      <c r="B551" s="27"/>
      <c r="D551" s="140" t="s">
        <v>156</v>
      </c>
      <c r="F551" s="141" t="s">
        <v>1086</v>
      </c>
      <c r="L551" s="27"/>
      <c r="M551" s="142"/>
      <c r="T551" s="51"/>
      <c r="AT551" s="15" t="s">
        <v>156</v>
      </c>
      <c r="AU551" s="15" t="s">
        <v>88</v>
      </c>
    </row>
    <row r="552" spans="2:47" s="1" customFormat="1" ht="29.25">
      <c r="B552" s="27"/>
      <c r="D552" s="140" t="s">
        <v>158</v>
      </c>
      <c r="F552" s="143" t="s">
        <v>1087</v>
      </c>
      <c r="L552" s="27"/>
      <c r="M552" s="142"/>
      <c r="T552" s="51"/>
      <c r="AT552" s="15" t="s">
        <v>158</v>
      </c>
      <c r="AU552" s="15" t="s">
        <v>88</v>
      </c>
    </row>
    <row r="553" spans="2:51" s="12" customFormat="1" ht="12">
      <c r="B553" s="147"/>
      <c r="D553" s="140" t="s">
        <v>259</v>
      </c>
      <c r="E553" s="148" t="s">
        <v>1</v>
      </c>
      <c r="F553" s="149" t="s">
        <v>1088</v>
      </c>
      <c r="H553" s="150">
        <v>185.25</v>
      </c>
      <c r="L553" s="147"/>
      <c r="M553" s="151"/>
      <c r="T553" s="152"/>
      <c r="AT553" s="148" t="s">
        <v>259</v>
      </c>
      <c r="AU553" s="148" t="s">
        <v>88</v>
      </c>
      <c r="AV553" s="12" t="s">
        <v>88</v>
      </c>
      <c r="AW553" s="12" t="s">
        <v>35</v>
      </c>
      <c r="AX553" s="12" t="s">
        <v>19</v>
      </c>
      <c r="AY553" s="148" t="s">
        <v>146</v>
      </c>
    </row>
    <row r="554" spans="2:65" s="1" customFormat="1" ht="16.5" customHeight="1">
      <c r="B554" s="127"/>
      <c r="C554" s="128" t="s">
        <v>1089</v>
      </c>
      <c r="D554" s="128" t="s">
        <v>149</v>
      </c>
      <c r="E554" s="129" t="s">
        <v>1090</v>
      </c>
      <c r="F554" s="130" t="s">
        <v>1091</v>
      </c>
      <c r="G554" s="131" t="s">
        <v>245</v>
      </c>
      <c r="H554" s="132">
        <v>26.7</v>
      </c>
      <c r="I554" s="133"/>
      <c r="J554" s="133">
        <f>ROUND(I554*H554,2)</f>
        <v>0</v>
      </c>
      <c r="K554" s="130" t="s">
        <v>188</v>
      </c>
      <c r="L554" s="27"/>
      <c r="M554" s="134" t="s">
        <v>1</v>
      </c>
      <c r="N554" s="135" t="s">
        <v>44</v>
      </c>
      <c r="O554" s="136">
        <v>0.021</v>
      </c>
      <c r="P554" s="136">
        <f>O554*H554</f>
        <v>0.5607</v>
      </c>
      <c r="Q554" s="136">
        <v>0</v>
      </c>
      <c r="R554" s="136">
        <f>Q554*H554</f>
        <v>0</v>
      </c>
      <c r="S554" s="136">
        <v>0</v>
      </c>
      <c r="T554" s="137">
        <f>S554*H554</f>
        <v>0</v>
      </c>
      <c r="AR554" s="138" t="s">
        <v>171</v>
      </c>
      <c r="AT554" s="138" t="s">
        <v>149</v>
      </c>
      <c r="AU554" s="138" t="s">
        <v>88</v>
      </c>
      <c r="AY554" s="15" t="s">
        <v>146</v>
      </c>
      <c r="BE554" s="139">
        <f>IF(N554="základní",J554,0)</f>
        <v>0</v>
      </c>
      <c r="BF554" s="139">
        <f>IF(N554="snížená",J554,0)</f>
        <v>0</v>
      </c>
      <c r="BG554" s="139">
        <f>IF(N554="zákl. přenesená",J554,0)</f>
        <v>0</v>
      </c>
      <c r="BH554" s="139">
        <f>IF(N554="sníž. přenesená",J554,0)</f>
        <v>0</v>
      </c>
      <c r="BI554" s="139">
        <f>IF(N554="nulová",J554,0)</f>
        <v>0</v>
      </c>
      <c r="BJ554" s="15" t="s">
        <v>19</v>
      </c>
      <c r="BK554" s="139">
        <f>ROUND(I554*H554,2)</f>
        <v>0</v>
      </c>
      <c r="BL554" s="15" t="s">
        <v>171</v>
      </c>
      <c r="BM554" s="138" t="s">
        <v>1092</v>
      </c>
    </row>
    <row r="555" spans="2:47" s="1" customFormat="1" ht="19.5">
      <c r="B555" s="27"/>
      <c r="D555" s="140" t="s">
        <v>156</v>
      </c>
      <c r="F555" s="141" t="s">
        <v>1093</v>
      </c>
      <c r="L555" s="27"/>
      <c r="M555" s="142"/>
      <c r="T555" s="51"/>
      <c r="AT555" s="15" t="s">
        <v>156</v>
      </c>
      <c r="AU555" s="15" t="s">
        <v>88</v>
      </c>
    </row>
    <row r="556" spans="2:47" s="1" customFormat="1" ht="29.25">
      <c r="B556" s="27"/>
      <c r="D556" s="140" t="s">
        <v>158</v>
      </c>
      <c r="F556" s="143" t="s">
        <v>1094</v>
      </c>
      <c r="L556" s="27"/>
      <c r="M556" s="142"/>
      <c r="T556" s="51"/>
      <c r="AT556" s="15" t="s">
        <v>158</v>
      </c>
      <c r="AU556" s="15" t="s">
        <v>88</v>
      </c>
    </row>
    <row r="557" spans="2:65" s="1" customFormat="1" ht="24" customHeight="1">
      <c r="B557" s="127"/>
      <c r="C557" s="128" t="s">
        <v>1095</v>
      </c>
      <c r="D557" s="128" t="s">
        <v>149</v>
      </c>
      <c r="E557" s="129" t="s">
        <v>1096</v>
      </c>
      <c r="F557" s="130" t="s">
        <v>1097</v>
      </c>
      <c r="G557" s="131" t="s">
        <v>245</v>
      </c>
      <c r="H557" s="132">
        <v>26.7</v>
      </c>
      <c r="I557" s="133"/>
      <c r="J557" s="133">
        <f>ROUND(I557*H557,2)</f>
        <v>0</v>
      </c>
      <c r="K557" s="130" t="s">
        <v>188</v>
      </c>
      <c r="L557" s="27"/>
      <c r="M557" s="134" t="s">
        <v>1</v>
      </c>
      <c r="N557" s="135" t="s">
        <v>44</v>
      </c>
      <c r="O557" s="136">
        <v>0.071</v>
      </c>
      <c r="P557" s="136">
        <f>O557*H557</f>
        <v>1.8956999999999997</v>
      </c>
      <c r="Q557" s="136">
        <v>0</v>
      </c>
      <c r="R557" s="136">
        <f>Q557*H557</f>
        <v>0</v>
      </c>
      <c r="S557" s="136">
        <v>0</v>
      </c>
      <c r="T557" s="137">
        <f>S557*H557</f>
        <v>0</v>
      </c>
      <c r="AR557" s="138" t="s">
        <v>171</v>
      </c>
      <c r="AT557" s="138" t="s">
        <v>149</v>
      </c>
      <c r="AU557" s="138" t="s">
        <v>88</v>
      </c>
      <c r="AY557" s="15" t="s">
        <v>146</v>
      </c>
      <c r="BE557" s="139">
        <f>IF(N557="základní",J557,0)</f>
        <v>0</v>
      </c>
      <c r="BF557" s="139">
        <f>IF(N557="snížená",J557,0)</f>
        <v>0</v>
      </c>
      <c r="BG557" s="139">
        <f>IF(N557="zákl. přenesená",J557,0)</f>
        <v>0</v>
      </c>
      <c r="BH557" s="139">
        <f>IF(N557="sníž. přenesená",J557,0)</f>
        <v>0</v>
      </c>
      <c r="BI557" s="139">
        <f>IF(N557="nulová",J557,0)</f>
        <v>0</v>
      </c>
      <c r="BJ557" s="15" t="s">
        <v>19</v>
      </c>
      <c r="BK557" s="139">
        <f>ROUND(I557*H557,2)</f>
        <v>0</v>
      </c>
      <c r="BL557" s="15" t="s">
        <v>171</v>
      </c>
      <c r="BM557" s="138" t="s">
        <v>1098</v>
      </c>
    </row>
    <row r="558" spans="2:47" s="1" customFormat="1" ht="29.25">
      <c r="B558" s="27"/>
      <c r="D558" s="140" t="s">
        <v>156</v>
      </c>
      <c r="F558" s="141" t="s">
        <v>1099</v>
      </c>
      <c r="L558" s="27"/>
      <c r="M558" s="142"/>
      <c r="T558" s="51"/>
      <c r="AT558" s="15" t="s">
        <v>156</v>
      </c>
      <c r="AU558" s="15" t="s">
        <v>88</v>
      </c>
    </row>
    <row r="559" spans="2:47" s="1" customFormat="1" ht="29.25">
      <c r="B559" s="27"/>
      <c r="D559" s="140" t="s">
        <v>158</v>
      </c>
      <c r="F559" s="143" t="s">
        <v>1100</v>
      </c>
      <c r="L559" s="27"/>
      <c r="M559" s="142"/>
      <c r="T559" s="51"/>
      <c r="AT559" s="15" t="s">
        <v>158</v>
      </c>
      <c r="AU559" s="15" t="s">
        <v>88</v>
      </c>
    </row>
    <row r="560" spans="2:65" s="1" customFormat="1" ht="24" customHeight="1">
      <c r="B560" s="127"/>
      <c r="C560" s="128" t="s">
        <v>1101</v>
      </c>
      <c r="D560" s="128" t="s">
        <v>149</v>
      </c>
      <c r="E560" s="129" t="s">
        <v>1102</v>
      </c>
      <c r="F560" s="130" t="s">
        <v>1103</v>
      </c>
      <c r="G560" s="131" t="s">
        <v>245</v>
      </c>
      <c r="H560" s="132">
        <v>93.6</v>
      </c>
      <c r="I560" s="133"/>
      <c r="J560" s="133">
        <f>ROUND(I560*H560,2)</f>
        <v>0</v>
      </c>
      <c r="K560" s="130" t="s">
        <v>188</v>
      </c>
      <c r="L560" s="27"/>
      <c r="M560" s="134" t="s">
        <v>1</v>
      </c>
      <c r="N560" s="135" t="s">
        <v>44</v>
      </c>
      <c r="O560" s="136">
        <v>0.085</v>
      </c>
      <c r="P560" s="136">
        <f>O560*H560</f>
        <v>7.956</v>
      </c>
      <c r="Q560" s="136">
        <v>0</v>
      </c>
      <c r="R560" s="136">
        <f>Q560*H560</f>
        <v>0</v>
      </c>
      <c r="S560" s="136">
        <v>0</v>
      </c>
      <c r="T560" s="137">
        <f>S560*H560</f>
        <v>0</v>
      </c>
      <c r="AR560" s="138" t="s">
        <v>171</v>
      </c>
      <c r="AT560" s="138" t="s">
        <v>149</v>
      </c>
      <c r="AU560" s="138" t="s">
        <v>88</v>
      </c>
      <c r="AY560" s="15" t="s">
        <v>146</v>
      </c>
      <c r="BE560" s="139">
        <f>IF(N560="základní",J560,0)</f>
        <v>0</v>
      </c>
      <c r="BF560" s="139">
        <f>IF(N560="snížená",J560,0)</f>
        <v>0</v>
      </c>
      <c r="BG560" s="139">
        <f>IF(N560="zákl. přenesená",J560,0)</f>
        <v>0</v>
      </c>
      <c r="BH560" s="139">
        <f>IF(N560="sníž. přenesená",J560,0)</f>
        <v>0</v>
      </c>
      <c r="BI560" s="139">
        <f>IF(N560="nulová",J560,0)</f>
        <v>0</v>
      </c>
      <c r="BJ560" s="15" t="s">
        <v>19</v>
      </c>
      <c r="BK560" s="139">
        <f>ROUND(I560*H560,2)</f>
        <v>0</v>
      </c>
      <c r="BL560" s="15" t="s">
        <v>171</v>
      </c>
      <c r="BM560" s="138" t="s">
        <v>1104</v>
      </c>
    </row>
    <row r="561" spans="2:47" s="1" customFormat="1" ht="29.25">
      <c r="B561" s="27"/>
      <c r="D561" s="140" t="s">
        <v>156</v>
      </c>
      <c r="F561" s="141" t="s">
        <v>1105</v>
      </c>
      <c r="L561" s="27"/>
      <c r="M561" s="142"/>
      <c r="T561" s="51"/>
      <c r="AT561" s="15" t="s">
        <v>156</v>
      </c>
      <c r="AU561" s="15" t="s">
        <v>88</v>
      </c>
    </row>
    <row r="562" spans="2:47" s="1" customFormat="1" ht="29.25">
      <c r="B562" s="27"/>
      <c r="D562" s="140" t="s">
        <v>158</v>
      </c>
      <c r="F562" s="143" t="s">
        <v>1106</v>
      </c>
      <c r="L562" s="27"/>
      <c r="M562" s="142"/>
      <c r="T562" s="51"/>
      <c r="AT562" s="15" t="s">
        <v>158</v>
      </c>
      <c r="AU562" s="15" t="s">
        <v>88</v>
      </c>
    </row>
    <row r="563" spans="2:51" s="12" customFormat="1" ht="12">
      <c r="B563" s="147"/>
      <c r="D563" s="140" t="s">
        <v>259</v>
      </c>
      <c r="E563" s="148" t="s">
        <v>1</v>
      </c>
      <c r="F563" s="149" t="s">
        <v>1107</v>
      </c>
      <c r="H563" s="150">
        <v>43.2</v>
      </c>
      <c r="L563" s="147"/>
      <c r="M563" s="151"/>
      <c r="T563" s="152"/>
      <c r="AT563" s="148" t="s">
        <v>259</v>
      </c>
      <c r="AU563" s="148" t="s">
        <v>88</v>
      </c>
      <c r="AV563" s="12" t="s">
        <v>88</v>
      </c>
      <c r="AW563" s="12" t="s">
        <v>35</v>
      </c>
      <c r="AX563" s="12" t="s">
        <v>79</v>
      </c>
      <c r="AY563" s="148" t="s">
        <v>146</v>
      </c>
    </row>
    <row r="564" spans="2:51" s="12" customFormat="1" ht="12">
      <c r="B564" s="147"/>
      <c r="D564" s="140" t="s">
        <v>259</v>
      </c>
      <c r="E564" s="148" t="s">
        <v>1</v>
      </c>
      <c r="F564" s="149" t="s">
        <v>1108</v>
      </c>
      <c r="H564" s="150">
        <v>50.4</v>
      </c>
      <c r="L564" s="147"/>
      <c r="M564" s="151"/>
      <c r="T564" s="152"/>
      <c r="AT564" s="148" t="s">
        <v>259</v>
      </c>
      <c r="AU564" s="148" t="s">
        <v>88</v>
      </c>
      <c r="AV564" s="12" t="s">
        <v>88</v>
      </c>
      <c r="AW564" s="12" t="s">
        <v>35</v>
      </c>
      <c r="AX564" s="12" t="s">
        <v>79</v>
      </c>
      <c r="AY564" s="148" t="s">
        <v>146</v>
      </c>
    </row>
    <row r="565" spans="2:51" s="13" customFormat="1" ht="12">
      <c r="B565" s="153"/>
      <c r="D565" s="140" t="s">
        <v>259</v>
      </c>
      <c r="E565" s="154" t="s">
        <v>1</v>
      </c>
      <c r="F565" s="155" t="s">
        <v>263</v>
      </c>
      <c r="H565" s="156">
        <v>93.6</v>
      </c>
      <c r="L565" s="153"/>
      <c r="M565" s="157"/>
      <c r="T565" s="158"/>
      <c r="AT565" s="154" t="s">
        <v>259</v>
      </c>
      <c r="AU565" s="154" t="s">
        <v>88</v>
      </c>
      <c r="AV565" s="13" t="s">
        <v>171</v>
      </c>
      <c r="AW565" s="13" t="s">
        <v>35</v>
      </c>
      <c r="AX565" s="13" t="s">
        <v>19</v>
      </c>
      <c r="AY565" s="154" t="s">
        <v>146</v>
      </c>
    </row>
    <row r="566" spans="2:65" s="1" customFormat="1" ht="24" customHeight="1">
      <c r="B566" s="127"/>
      <c r="C566" s="128" t="s">
        <v>1109</v>
      </c>
      <c r="D566" s="128" t="s">
        <v>149</v>
      </c>
      <c r="E566" s="129" t="s">
        <v>1110</v>
      </c>
      <c r="F566" s="130" t="s">
        <v>1111</v>
      </c>
      <c r="G566" s="131" t="s">
        <v>245</v>
      </c>
      <c r="H566" s="132">
        <v>26.7</v>
      </c>
      <c r="I566" s="133"/>
      <c r="J566" s="133">
        <f>ROUND(I566*H566,2)</f>
        <v>0</v>
      </c>
      <c r="K566" s="130" t="s">
        <v>188</v>
      </c>
      <c r="L566" s="27"/>
      <c r="M566" s="134" t="s">
        <v>1</v>
      </c>
      <c r="N566" s="135" t="s">
        <v>44</v>
      </c>
      <c r="O566" s="136">
        <v>0.037</v>
      </c>
      <c r="P566" s="136">
        <f>O566*H566</f>
        <v>0.9878999999999999</v>
      </c>
      <c r="Q566" s="136">
        <v>0</v>
      </c>
      <c r="R566" s="136">
        <f>Q566*H566</f>
        <v>0</v>
      </c>
      <c r="S566" s="136">
        <v>0</v>
      </c>
      <c r="T566" s="137">
        <f>S566*H566</f>
        <v>0</v>
      </c>
      <c r="AR566" s="138" t="s">
        <v>171</v>
      </c>
      <c r="AT566" s="138" t="s">
        <v>149</v>
      </c>
      <c r="AU566" s="138" t="s">
        <v>88</v>
      </c>
      <c r="AY566" s="15" t="s">
        <v>146</v>
      </c>
      <c r="BE566" s="139">
        <f>IF(N566="základní",J566,0)</f>
        <v>0</v>
      </c>
      <c r="BF566" s="139">
        <f>IF(N566="snížená",J566,0)</f>
        <v>0</v>
      </c>
      <c r="BG566" s="139">
        <f>IF(N566="zákl. přenesená",J566,0)</f>
        <v>0</v>
      </c>
      <c r="BH566" s="139">
        <f>IF(N566="sníž. přenesená",J566,0)</f>
        <v>0</v>
      </c>
      <c r="BI566" s="139">
        <f>IF(N566="nulová",J566,0)</f>
        <v>0</v>
      </c>
      <c r="BJ566" s="15" t="s">
        <v>19</v>
      </c>
      <c r="BK566" s="139">
        <f>ROUND(I566*H566,2)</f>
        <v>0</v>
      </c>
      <c r="BL566" s="15" t="s">
        <v>171</v>
      </c>
      <c r="BM566" s="138" t="s">
        <v>1112</v>
      </c>
    </row>
    <row r="567" spans="2:47" s="1" customFormat="1" ht="19.5">
      <c r="B567" s="27"/>
      <c r="D567" s="140" t="s">
        <v>156</v>
      </c>
      <c r="F567" s="141" t="s">
        <v>1113</v>
      </c>
      <c r="L567" s="27"/>
      <c r="M567" s="142"/>
      <c r="T567" s="51"/>
      <c r="AT567" s="15" t="s">
        <v>156</v>
      </c>
      <c r="AU567" s="15" t="s">
        <v>88</v>
      </c>
    </row>
    <row r="568" spans="2:47" s="1" customFormat="1" ht="29.25">
      <c r="B568" s="27"/>
      <c r="D568" s="140" t="s">
        <v>158</v>
      </c>
      <c r="F568" s="143" t="s">
        <v>1114</v>
      </c>
      <c r="L568" s="27"/>
      <c r="M568" s="142"/>
      <c r="T568" s="51"/>
      <c r="AT568" s="15" t="s">
        <v>158</v>
      </c>
      <c r="AU568" s="15" t="s">
        <v>88</v>
      </c>
    </row>
    <row r="569" spans="2:65" s="1" customFormat="1" ht="24" customHeight="1">
      <c r="B569" s="127"/>
      <c r="C569" s="128" t="s">
        <v>1115</v>
      </c>
      <c r="D569" s="128" t="s">
        <v>149</v>
      </c>
      <c r="E569" s="129" t="s">
        <v>1116</v>
      </c>
      <c r="F569" s="130" t="s">
        <v>1117</v>
      </c>
      <c r="G569" s="131" t="s">
        <v>245</v>
      </c>
      <c r="H569" s="132">
        <v>108.5</v>
      </c>
      <c r="I569" s="133"/>
      <c r="J569" s="133">
        <f>ROUND(I569*H569,2)</f>
        <v>0</v>
      </c>
      <c r="K569" s="130" t="s">
        <v>188</v>
      </c>
      <c r="L569" s="27"/>
      <c r="M569" s="134" t="s">
        <v>1</v>
      </c>
      <c r="N569" s="135" t="s">
        <v>44</v>
      </c>
      <c r="O569" s="136">
        <v>0.029</v>
      </c>
      <c r="P569" s="136">
        <f>O569*H569</f>
        <v>3.1465</v>
      </c>
      <c r="Q569" s="136">
        <v>0</v>
      </c>
      <c r="R569" s="136">
        <f>Q569*H569</f>
        <v>0</v>
      </c>
      <c r="S569" s="136">
        <v>0</v>
      </c>
      <c r="T569" s="137">
        <f>S569*H569</f>
        <v>0</v>
      </c>
      <c r="AR569" s="138" t="s">
        <v>171</v>
      </c>
      <c r="AT569" s="138" t="s">
        <v>149</v>
      </c>
      <c r="AU569" s="138" t="s">
        <v>88</v>
      </c>
      <c r="AY569" s="15" t="s">
        <v>146</v>
      </c>
      <c r="BE569" s="139">
        <f>IF(N569="základní",J569,0)</f>
        <v>0</v>
      </c>
      <c r="BF569" s="139">
        <f>IF(N569="snížená",J569,0)</f>
        <v>0</v>
      </c>
      <c r="BG569" s="139">
        <f>IF(N569="zákl. přenesená",J569,0)</f>
        <v>0</v>
      </c>
      <c r="BH569" s="139">
        <f>IF(N569="sníž. přenesená",J569,0)</f>
        <v>0</v>
      </c>
      <c r="BI569" s="139">
        <f>IF(N569="nulová",J569,0)</f>
        <v>0</v>
      </c>
      <c r="BJ569" s="15" t="s">
        <v>19</v>
      </c>
      <c r="BK569" s="139">
        <f>ROUND(I569*H569,2)</f>
        <v>0</v>
      </c>
      <c r="BL569" s="15" t="s">
        <v>171</v>
      </c>
      <c r="BM569" s="138" t="s">
        <v>1118</v>
      </c>
    </row>
    <row r="570" spans="2:47" s="1" customFormat="1" ht="29.25">
      <c r="B570" s="27"/>
      <c r="D570" s="140" t="s">
        <v>156</v>
      </c>
      <c r="F570" s="141" t="s">
        <v>1119</v>
      </c>
      <c r="L570" s="27"/>
      <c r="M570" s="142"/>
      <c r="T570" s="51"/>
      <c r="AT570" s="15" t="s">
        <v>156</v>
      </c>
      <c r="AU570" s="15" t="s">
        <v>88</v>
      </c>
    </row>
    <row r="571" spans="2:47" s="1" customFormat="1" ht="29.25">
      <c r="B571" s="27"/>
      <c r="D571" s="140" t="s">
        <v>158</v>
      </c>
      <c r="F571" s="143" t="s">
        <v>1120</v>
      </c>
      <c r="L571" s="27"/>
      <c r="M571" s="142"/>
      <c r="T571" s="51"/>
      <c r="AT571" s="15" t="s">
        <v>158</v>
      </c>
      <c r="AU571" s="15" t="s">
        <v>88</v>
      </c>
    </row>
    <row r="572" spans="2:51" s="12" customFormat="1" ht="12">
      <c r="B572" s="147"/>
      <c r="D572" s="140" t="s">
        <v>259</v>
      </c>
      <c r="E572" s="148" t="s">
        <v>1</v>
      </c>
      <c r="F572" s="149" t="s">
        <v>1121</v>
      </c>
      <c r="H572" s="150">
        <v>49</v>
      </c>
      <c r="L572" s="147"/>
      <c r="M572" s="151"/>
      <c r="T572" s="152"/>
      <c r="AT572" s="148" t="s">
        <v>259</v>
      </c>
      <c r="AU572" s="148" t="s">
        <v>88</v>
      </c>
      <c r="AV572" s="12" t="s">
        <v>88</v>
      </c>
      <c r="AW572" s="12" t="s">
        <v>35</v>
      </c>
      <c r="AX572" s="12" t="s">
        <v>79</v>
      </c>
      <c r="AY572" s="148" t="s">
        <v>146</v>
      </c>
    </row>
    <row r="573" spans="2:51" s="12" customFormat="1" ht="12">
      <c r="B573" s="147"/>
      <c r="D573" s="140" t="s">
        <v>259</v>
      </c>
      <c r="E573" s="148" t="s">
        <v>1</v>
      </c>
      <c r="F573" s="149" t="s">
        <v>1122</v>
      </c>
      <c r="H573" s="150">
        <v>59.5</v>
      </c>
      <c r="L573" s="147"/>
      <c r="M573" s="151"/>
      <c r="T573" s="152"/>
      <c r="AT573" s="148" t="s">
        <v>259</v>
      </c>
      <c r="AU573" s="148" t="s">
        <v>88</v>
      </c>
      <c r="AV573" s="12" t="s">
        <v>88</v>
      </c>
      <c r="AW573" s="12" t="s">
        <v>35</v>
      </c>
      <c r="AX573" s="12" t="s">
        <v>79</v>
      </c>
      <c r="AY573" s="148" t="s">
        <v>146</v>
      </c>
    </row>
    <row r="574" spans="2:51" s="13" customFormat="1" ht="12">
      <c r="B574" s="153"/>
      <c r="D574" s="140" t="s">
        <v>259</v>
      </c>
      <c r="E574" s="154" t="s">
        <v>1</v>
      </c>
      <c r="F574" s="155" t="s">
        <v>263</v>
      </c>
      <c r="H574" s="156">
        <v>108.5</v>
      </c>
      <c r="L574" s="153"/>
      <c r="M574" s="157"/>
      <c r="T574" s="158"/>
      <c r="AT574" s="154" t="s">
        <v>259</v>
      </c>
      <c r="AU574" s="154" t="s">
        <v>88</v>
      </c>
      <c r="AV574" s="13" t="s">
        <v>171</v>
      </c>
      <c r="AW574" s="13" t="s">
        <v>35</v>
      </c>
      <c r="AX574" s="13" t="s">
        <v>19</v>
      </c>
      <c r="AY574" s="154" t="s">
        <v>146</v>
      </c>
    </row>
    <row r="575" spans="2:65" s="1" customFormat="1" ht="24" customHeight="1">
      <c r="B575" s="127"/>
      <c r="C575" s="128" t="s">
        <v>1123</v>
      </c>
      <c r="D575" s="128" t="s">
        <v>149</v>
      </c>
      <c r="E575" s="129" t="s">
        <v>1124</v>
      </c>
      <c r="F575" s="130" t="s">
        <v>1125</v>
      </c>
      <c r="G575" s="131" t="s">
        <v>245</v>
      </c>
      <c r="H575" s="132">
        <v>147</v>
      </c>
      <c r="I575" s="133"/>
      <c r="J575" s="133">
        <f>ROUND(I575*H575,2)</f>
        <v>0</v>
      </c>
      <c r="K575" s="130" t="s">
        <v>188</v>
      </c>
      <c r="L575" s="27"/>
      <c r="M575" s="134" t="s">
        <v>1</v>
      </c>
      <c r="N575" s="135" t="s">
        <v>44</v>
      </c>
      <c r="O575" s="136">
        <v>0.002</v>
      </c>
      <c r="P575" s="136">
        <f>O575*H575</f>
        <v>0.294</v>
      </c>
      <c r="Q575" s="136">
        <v>0.00071</v>
      </c>
      <c r="R575" s="136">
        <f>Q575*H575</f>
        <v>0.10437</v>
      </c>
      <c r="S575" s="136">
        <v>0</v>
      </c>
      <c r="T575" s="137">
        <f>S575*H575</f>
        <v>0</v>
      </c>
      <c r="AR575" s="138" t="s">
        <v>171</v>
      </c>
      <c r="AT575" s="138" t="s">
        <v>149</v>
      </c>
      <c r="AU575" s="138" t="s">
        <v>88</v>
      </c>
      <c r="AY575" s="15" t="s">
        <v>146</v>
      </c>
      <c r="BE575" s="139">
        <f>IF(N575="základní",J575,0)</f>
        <v>0</v>
      </c>
      <c r="BF575" s="139">
        <f>IF(N575="snížená",J575,0)</f>
        <v>0</v>
      </c>
      <c r="BG575" s="139">
        <f>IF(N575="zákl. přenesená",J575,0)</f>
        <v>0</v>
      </c>
      <c r="BH575" s="139">
        <f>IF(N575="sníž. přenesená",J575,0)</f>
        <v>0</v>
      </c>
      <c r="BI575" s="139">
        <f>IF(N575="nulová",J575,0)</f>
        <v>0</v>
      </c>
      <c r="BJ575" s="15" t="s">
        <v>19</v>
      </c>
      <c r="BK575" s="139">
        <f>ROUND(I575*H575,2)</f>
        <v>0</v>
      </c>
      <c r="BL575" s="15" t="s">
        <v>171</v>
      </c>
      <c r="BM575" s="138" t="s">
        <v>1126</v>
      </c>
    </row>
    <row r="576" spans="2:47" s="1" customFormat="1" ht="19.5">
      <c r="B576" s="27"/>
      <c r="D576" s="140" t="s">
        <v>156</v>
      </c>
      <c r="F576" s="141" t="s">
        <v>1127</v>
      </c>
      <c r="L576" s="27"/>
      <c r="M576" s="142"/>
      <c r="T576" s="51"/>
      <c r="AT576" s="15" t="s">
        <v>156</v>
      </c>
      <c r="AU576" s="15" t="s">
        <v>88</v>
      </c>
    </row>
    <row r="577" spans="2:47" s="1" customFormat="1" ht="48.75">
      <c r="B577" s="27"/>
      <c r="D577" s="140" t="s">
        <v>158</v>
      </c>
      <c r="F577" s="143" t="s">
        <v>1128</v>
      </c>
      <c r="L577" s="27"/>
      <c r="M577" s="142"/>
      <c r="T577" s="51"/>
      <c r="AT577" s="15" t="s">
        <v>158</v>
      </c>
      <c r="AU577" s="15" t="s">
        <v>88</v>
      </c>
    </row>
    <row r="578" spans="2:51" s="12" customFormat="1" ht="12">
      <c r="B578" s="147"/>
      <c r="D578" s="140" t="s">
        <v>259</v>
      </c>
      <c r="E578" s="148" t="s">
        <v>1</v>
      </c>
      <c r="F578" s="149" t="s">
        <v>1107</v>
      </c>
      <c r="H578" s="150">
        <v>43.2</v>
      </c>
      <c r="L578" s="147"/>
      <c r="M578" s="151"/>
      <c r="T578" s="152"/>
      <c r="AT578" s="148" t="s">
        <v>259</v>
      </c>
      <c r="AU578" s="148" t="s">
        <v>88</v>
      </c>
      <c r="AV578" s="12" t="s">
        <v>88</v>
      </c>
      <c r="AW578" s="12" t="s">
        <v>35</v>
      </c>
      <c r="AX578" s="12" t="s">
        <v>79</v>
      </c>
      <c r="AY578" s="148" t="s">
        <v>146</v>
      </c>
    </row>
    <row r="579" spans="2:51" s="12" customFormat="1" ht="12">
      <c r="B579" s="147"/>
      <c r="D579" s="140" t="s">
        <v>259</v>
      </c>
      <c r="E579" s="148" t="s">
        <v>1</v>
      </c>
      <c r="F579" s="149" t="s">
        <v>1108</v>
      </c>
      <c r="H579" s="150">
        <v>50.4</v>
      </c>
      <c r="L579" s="147"/>
      <c r="M579" s="151"/>
      <c r="T579" s="152"/>
      <c r="AT579" s="148" t="s">
        <v>259</v>
      </c>
      <c r="AU579" s="148" t="s">
        <v>88</v>
      </c>
      <c r="AV579" s="12" t="s">
        <v>88</v>
      </c>
      <c r="AW579" s="12" t="s">
        <v>35</v>
      </c>
      <c r="AX579" s="12" t="s">
        <v>79</v>
      </c>
      <c r="AY579" s="148" t="s">
        <v>146</v>
      </c>
    </row>
    <row r="580" spans="2:51" s="12" customFormat="1" ht="12">
      <c r="B580" s="147"/>
      <c r="D580" s="140" t="s">
        <v>259</v>
      </c>
      <c r="E580" s="148" t="s">
        <v>1</v>
      </c>
      <c r="F580" s="149" t="s">
        <v>1129</v>
      </c>
      <c r="H580" s="150">
        <v>53.4</v>
      </c>
      <c r="L580" s="147"/>
      <c r="M580" s="151"/>
      <c r="T580" s="152"/>
      <c r="AT580" s="148" t="s">
        <v>259</v>
      </c>
      <c r="AU580" s="148" t="s">
        <v>88</v>
      </c>
      <c r="AV580" s="12" t="s">
        <v>88</v>
      </c>
      <c r="AW580" s="12" t="s">
        <v>35</v>
      </c>
      <c r="AX580" s="12" t="s">
        <v>79</v>
      </c>
      <c r="AY580" s="148" t="s">
        <v>146</v>
      </c>
    </row>
    <row r="581" spans="2:51" s="13" customFormat="1" ht="12">
      <c r="B581" s="153"/>
      <c r="D581" s="140" t="s">
        <v>259</v>
      </c>
      <c r="E581" s="154" t="s">
        <v>1</v>
      </c>
      <c r="F581" s="155" t="s">
        <v>263</v>
      </c>
      <c r="H581" s="156">
        <v>147</v>
      </c>
      <c r="L581" s="153"/>
      <c r="M581" s="157"/>
      <c r="T581" s="158"/>
      <c r="AT581" s="154" t="s">
        <v>259</v>
      </c>
      <c r="AU581" s="154" t="s">
        <v>88</v>
      </c>
      <c r="AV581" s="13" t="s">
        <v>171</v>
      </c>
      <c r="AW581" s="13" t="s">
        <v>35</v>
      </c>
      <c r="AX581" s="13" t="s">
        <v>19</v>
      </c>
      <c r="AY581" s="154" t="s">
        <v>146</v>
      </c>
    </row>
    <row r="582" spans="2:65" s="1" customFormat="1" ht="24" customHeight="1">
      <c r="B582" s="127"/>
      <c r="C582" s="128" t="s">
        <v>1130</v>
      </c>
      <c r="D582" s="128" t="s">
        <v>149</v>
      </c>
      <c r="E582" s="129" t="s">
        <v>1131</v>
      </c>
      <c r="F582" s="130" t="s">
        <v>1132</v>
      </c>
      <c r="G582" s="131" t="s">
        <v>245</v>
      </c>
      <c r="H582" s="132">
        <v>26.7</v>
      </c>
      <c r="I582" s="133"/>
      <c r="J582" s="133">
        <f>ROUND(I582*H582,2)</f>
        <v>0</v>
      </c>
      <c r="K582" s="130" t="s">
        <v>188</v>
      </c>
      <c r="L582" s="27"/>
      <c r="M582" s="134" t="s">
        <v>1</v>
      </c>
      <c r="N582" s="135" t="s">
        <v>44</v>
      </c>
      <c r="O582" s="136">
        <v>0.045</v>
      </c>
      <c r="P582" s="136">
        <f>O582*H582</f>
        <v>1.2015</v>
      </c>
      <c r="Q582" s="136">
        <v>0</v>
      </c>
      <c r="R582" s="136">
        <f>Q582*H582</f>
        <v>0</v>
      </c>
      <c r="S582" s="136">
        <v>0</v>
      </c>
      <c r="T582" s="137">
        <f>S582*H582</f>
        <v>0</v>
      </c>
      <c r="AR582" s="138" t="s">
        <v>171</v>
      </c>
      <c r="AT582" s="138" t="s">
        <v>149</v>
      </c>
      <c r="AU582" s="138" t="s">
        <v>88</v>
      </c>
      <c r="AY582" s="15" t="s">
        <v>146</v>
      </c>
      <c r="BE582" s="139">
        <f>IF(N582="základní",J582,0)</f>
        <v>0</v>
      </c>
      <c r="BF582" s="139">
        <f>IF(N582="snížená",J582,0)</f>
        <v>0</v>
      </c>
      <c r="BG582" s="139">
        <f>IF(N582="zákl. přenesená",J582,0)</f>
        <v>0</v>
      </c>
      <c r="BH582" s="139">
        <f>IF(N582="sníž. přenesená",J582,0)</f>
        <v>0</v>
      </c>
      <c r="BI582" s="139">
        <f>IF(N582="nulová",J582,0)</f>
        <v>0</v>
      </c>
      <c r="BJ582" s="15" t="s">
        <v>19</v>
      </c>
      <c r="BK582" s="139">
        <f>ROUND(I582*H582,2)</f>
        <v>0</v>
      </c>
      <c r="BL582" s="15" t="s">
        <v>171</v>
      </c>
      <c r="BM582" s="138" t="s">
        <v>1133</v>
      </c>
    </row>
    <row r="583" spans="2:47" s="1" customFormat="1" ht="29.25">
      <c r="B583" s="27"/>
      <c r="D583" s="140" t="s">
        <v>156</v>
      </c>
      <c r="F583" s="141" t="s">
        <v>1134</v>
      </c>
      <c r="L583" s="27"/>
      <c r="M583" s="142"/>
      <c r="T583" s="51"/>
      <c r="AT583" s="15" t="s">
        <v>156</v>
      </c>
      <c r="AU583" s="15" t="s">
        <v>88</v>
      </c>
    </row>
    <row r="584" spans="2:47" s="1" customFormat="1" ht="39">
      <c r="B584" s="27"/>
      <c r="D584" s="140" t="s">
        <v>158</v>
      </c>
      <c r="F584" s="143" t="s">
        <v>1135</v>
      </c>
      <c r="L584" s="27"/>
      <c r="M584" s="142"/>
      <c r="T584" s="51"/>
      <c r="AT584" s="15" t="s">
        <v>158</v>
      </c>
      <c r="AU584" s="15" t="s">
        <v>88</v>
      </c>
    </row>
    <row r="585" spans="2:65" s="1" customFormat="1" ht="24" customHeight="1">
      <c r="B585" s="127"/>
      <c r="C585" s="128" t="s">
        <v>1136</v>
      </c>
      <c r="D585" s="128" t="s">
        <v>149</v>
      </c>
      <c r="E585" s="129" t="s">
        <v>1137</v>
      </c>
      <c r="F585" s="130" t="s">
        <v>1138</v>
      </c>
      <c r="G585" s="131" t="s">
        <v>245</v>
      </c>
      <c r="H585" s="132">
        <v>93.6</v>
      </c>
      <c r="I585" s="133"/>
      <c r="J585" s="133">
        <f>ROUND(I585*H585,2)</f>
        <v>0</v>
      </c>
      <c r="K585" s="130" t="s">
        <v>188</v>
      </c>
      <c r="L585" s="27"/>
      <c r="M585" s="134" t="s">
        <v>1</v>
      </c>
      <c r="N585" s="135" t="s">
        <v>44</v>
      </c>
      <c r="O585" s="136">
        <v>0.071</v>
      </c>
      <c r="P585" s="136">
        <f>O585*H585</f>
        <v>6.645599999999999</v>
      </c>
      <c r="Q585" s="136">
        <v>0</v>
      </c>
      <c r="R585" s="136">
        <f>Q585*H585</f>
        <v>0</v>
      </c>
      <c r="S585" s="136">
        <v>0</v>
      </c>
      <c r="T585" s="137">
        <f>S585*H585</f>
        <v>0</v>
      </c>
      <c r="AR585" s="138" t="s">
        <v>171</v>
      </c>
      <c r="AT585" s="138" t="s">
        <v>149</v>
      </c>
      <c r="AU585" s="138" t="s">
        <v>88</v>
      </c>
      <c r="AY585" s="15" t="s">
        <v>146</v>
      </c>
      <c r="BE585" s="139">
        <f>IF(N585="základní",J585,0)</f>
        <v>0</v>
      </c>
      <c r="BF585" s="139">
        <f>IF(N585="snížená",J585,0)</f>
        <v>0</v>
      </c>
      <c r="BG585" s="139">
        <f>IF(N585="zákl. přenesená",J585,0)</f>
        <v>0</v>
      </c>
      <c r="BH585" s="139">
        <f>IF(N585="sníž. přenesená",J585,0)</f>
        <v>0</v>
      </c>
      <c r="BI585" s="139">
        <f>IF(N585="nulová",J585,0)</f>
        <v>0</v>
      </c>
      <c r="BJ585" s="15" t="s">
        <v>19</v>
      </c>
      <c r="BK585" s="139">
        <f>ROUND(I585*H585,2)</f>
        <v>0</v>
      </c>
      <c r="BL585" s="15" t="s">
        <v>171</v>
      </c>
      <c r="BM585" s="138" t="s">
        <v>1139</v>
      </c>
    </row>
    <row r="586" spans="2:47" s="1" customFormat="1" ht="29.25">
      <c r="B586" s="27"/>
      <c r="D586" s="140" t="s">
        <v>156</v>
      </c>
      <c r="F586" s="141" t="s">
        <v>1140</v>
      </c>
      <c r="L586" s="27"/>
      <c r="M586" s="142"/>
      <c r="T586" s="51"/>
      <c r="AT586" s="15" t="s">
        <v>156</v>
      </c>
      <c r="AU586" s="15" t="s">
        <v>88</v>
      </c>
    </row>
    <row r="587" spans="2:47" s="1" customFormat="1" ht="29.25">
      <c r="B587" s="27"/>
      <c r="D587" s="140" t="s">
        <v>158</v>
      </c>
      <c r="F587" s="143" t="s">
        <v>1141</v>
      </c>
      <c r="L587" s="27"/>
      <c r="M587" s="142"/>
      <c r="T587" s="51"/>
      <c r="AT587" s="15" t="s">
        <v>158</v>
      </c>
      <c r="AU587" s="15" t="s">
        <v>88</v>
      </c>
    </row>
    <row r="588" spans="2:51" s="12" customFormat="1" ht="12">
      <c r="B588" s="147"/>
      <c r="D588" s="140" t="s">
        <v>259</v>
      </c>
      <c r="E588" s="148" t="s">
        <v>1</v>
      </c>
      <c r="F588" s="149" t="s">
        <v>1107</v>
      </c>
      <c r="H588" s="150">
        <v>43.2</v>
      </c>
      <c r="L588" s="147"/>
      <c r="M588" s="151"/>
      <c r="T588" s="152"/>
      <c r="AT588" s="148" t="s">
        <v>259</v>
      </c>
      <c r="AU588" s="148" t="s">
        <v>88</v>
      </c>
      <c r="AV588" s="12" t="s">
        <v>88</v>
      </c>
      <c r="AW588" s="12" t="s">
        <v>35</v>
      </c>
      <c r="AX588" s="12" t="s">
        <v>79</v>
      </c>
      <c r="AY588" s="148" t="s">
        <v>146</v>
      </c>
    </row>
    <row r="589" spans="2:51" s="12" customFormat="1" ht="12">
      <c r="B589" s="147"/>
      <c r="D589" s="140" t="s">
        <v>259</v>
      </c>
      <c r="E589" s="148" t="s">
        <v>1</v>
      </c>
      <c r="F589" s="149" t="s">
        <v>1108</v>
      </c>
      <c r="H589" s="150">
        <v>50.4</v>
      </c>
      <c r="L589" s="147"/>
      <c r="M589" s="151"/>
      <c r="T589" s="152"/>
      <c r="AT589" s="148" t="s">
        <v>259</v>
      </c>
      <c r="AU589" s="148" t="s">
        <v>88</v>
      </c>
      <c r="AV589" s="12" t="s">
        <v>88</v>
      </c>
      <c r="AW589" s="12" t="s">
        <v>35</v>
      </c>
      <c r="AX589" s="12" t="s">
        <v>79</v>
      </c>
      <c r="AY589" s="148" t="s">
        <v>146</v>
      </c>
    </row>
    <row r="590" spans="2:51" s="13" customFormat="1" ht="12">
      <c r="B590" s="153"/>
      <c r="D590" s="140" t="s">
        <v>259</v>
      </c>
      <c r="E590" s="154" t="s">
        <v>1</v>
      </c>
      <c r="F590" s="155" t="s">
        <v>263</v>
      </c>
      <c r="H590" s="156">
        <v>93.6</v>
      </c>
      <c r="L590" s="153"/>
      <c r="M590" s="157"/>
      <c r="T590" s="158"/>
      <c r="AT590" s="154" t="s">
        <v>259</v>
      </c>
      <c r="AU590" s="154" t="s">
        <v>88</v>
      </c>
      <c r="AV590" s="13" t="s">
        <v>171</v>
      </c>
      <c r="AW590" s="13" t="s">
        <v>35</v>
      </c>
      <c r="AX590" s="13" t="s">
        <v>19</v>
      </c>
      <c r="AY590" s="154" t="s">
        <v>146</v>
      </c>
    </row>
    <row r="591" spans="2:65" s="1" customFormat="1" ht="24" customHeight="1">
      <c r="B591" s="127"/>
      <c r="C591" s="128" t="s">
        <v>1142</v>
      </c>
      <c r="D591" s="128" t="s">
        <v>149</v>
      </c>
      <c r="E591" s="129" t="s">
        <v>1143</v>
      </c>
      <c r="F591" s="130" t="s">
        <v>1144</v>
      </c>
      <c r="G591" s="131" t="s">
        <v>245</v>
      </c>
      <c r="H591" s="132">
        <v>4.28</v>
      </c>
      <c r="I591" s="133"/>
      <c r="J591" s="133">
        <f>ROUND(I591*H591,2)</f>
        <v>0</v>
      </c>
      <c r="K591" s="130" t="s">
        <v>188</v>
      </c>
      <c r="L591" s="27"/>
      <c r="M591" s="134" t="s">
        <v>1</v>
      </c>
      <c r="N591" s="135" t="s">
        <v>44</v>
      </c>
      <c r="O591" s="136">
        <v>1.106</v>
      </c>
      <c r="P591" s="136">
        <f>O591*H591</f>
        <v>4.7336800000000006</v>
      </c>
      <c r="Q591" s="136">
        <v>0.1837</v>
      </c>
      <c r="R591" s="136">
        <f>Q591*H591</f>
        <v>0.786236</v>
      </c>
      <c r="S591" s="136">
        <v>0</v>
      </c>
      <c r="T591" s="137">
        <f>S591*H591</f>
        <v>0</v>
      </c>
      <c r="AR591" s="138" t="s">
        <v>171</v>
      </c>
      <c r="AT591" s="138" t="s">
        <v>149</v>
      </c>
      <c r="AU591" s="138" t="s">
        <v>88</v>
      </c>
      <c r="AY591" s="15" t="s">
        <v>146</v>
      </c>
      <c r="BE591" s="139">
        <f>IF(N591="základní",J591,0)</f>
        <v>0</v>
      </c>
      <c r="BF591" s="139">
        <f>IF(N591="snížená",J591,0)</f>
        <v>0</v>
      </c>
      <c r="BG591" s="139">
        <f>IF(N591="zákl. přenesená",J591,0)</f>
        <v>0</v>
      </c>
      <c r="BH591" s="139">
        <f>IF(N591="sníž. přenesená",J591,0)</f>
        <v>0</v>
      </c>
      <c r="BI591" s="139">
        <f>IF(N591="nulová",J591,0)</f>
        <v>0</v>
      </c>
      <c r="BJ591" s="15" t="s">
        <v>19</v>
      </c>
      <c r="BK591" s="139">
        <f>ROUND(I591*H591,2)</f>
        <v>0</v>
      </c>
      <c r="BL591" s="15" t="s">
        <v>171</v>
      </c>
      <c r="BM591" s="138" t="s">
        <v>1145</v>
      </c>
    </row>
    <row r="592" spans="2:47" s="1" customFormat="1" ht="39">
      <c r="B592" s="27"/>
      <c r="D592" s="140" t="s">
        <v>156</v>
      </c>
      <c r="F592" s="141" t="s">
        <v>1146</v>
      </c>
      <c r="L592" s="27"/>
      <c r="M592" s="142"/>
      <c r="T592" s="51"/>
      <c r="AT592" s="15" t="s">
        <v>156</v>
      </c>
      <c r="AU592" s="15" t="s">
        <v>88</v>
      </c>
    </row>
    <row r="593" spans="2:47" s="1" customFormat="1" ht="29.25">
      <c r="B593" s="27"/>
      <c r="D593" s="140" t="s">
        <v>158</v>
      </c>
      <c r="F593" s="143" t="s">
        <v>1147</v>
      </c>
      <c r="L593" s="27"/>
      <c r="M593" s="142"/>
      <c r="T593" s="51"/>
      <c r="AT593" s="15" t="s">
        <v>158</v>
      </c>
      <c r="AU593" s="15" t="s">
        <v>88</v>
      </c>
    </row>
    <row r="594" spans="2:65" s="1" customFormat="1" ht="16.5" customHeight="1">
      <c r="B594" s="127"/>
      <c r="C594" s="162" t="s">
        <v>1148</v>
      </c>
      <c r="D594" s="162" t="s">
        <v>643</v>
      </c>
      <c r="E594" s="163" t="s">
        <v>1149</v>
      </c>
      <c r="F594" s="164" t="s">
        <v>1150</v>
      </c>
      <c r="G594" s="165" t="s">
        <v>361</v>
      </c>
      <c r="H594" s="166">
        <v>0.856</v>
      </c>
      <c r="I594" s="167"/>
      <c r="J594" s="167">
        <f>ROUND(I594*H594,2)</f>
        <v>0</v>
      </c>
      <c r="K594" s="164" t="s">
        <v>188</v>
      </c>
      <c r="L594" s="168"/>
      <c r="M594" s="169" t="s">
        <v>1</v>
      </c>
      <c r="N594" s="170" t="s">
        <v>44</v>
      </c>
      <c r="O594" s="136">
        <v>0</v>
      </c>
      <c r="P594" s="136">
        <f>O594*H594</f>
        <v>0</v>
      </c>
      <c r="Q594" s="136">
        <v>1</v>
      </c>
      <c r="R594" s="136">
        <f>Q594*H594</f>
        <v>0.856</v>
      </c>
      <c r="S594" s="136">
        <v>0</v>
      </c>
      <c r="T594" s="137">
        <f>S594*H594</f>
        <v>0</v>
      </c>
      <c r="AR594" s="138" t="s">
        <v>199</v>
      </c>
      <c r="AT594" s="138" t="s">
        <v>643</v>
      </c>
      <c r="AU594" s="138" t="s">
        <v>88</v>
      </c>
      <c r="AY594" s="15" t="s">
        <v>146</v>
      </c>
      <c r="BE594" s="139">
        <f>IF(N594="základní",J594,0)</f>
        <v>0</v>
      </c>
      <c r="BF594" s="139">
        <f>IF(N594="snížená",J594,0)</f>
        <v>0</v>
      </c>
      <c r="BG594" s="139">
        <f>IF(N594="zákl. přenesená",J594,0)</f>
        <v>0</v>
      </c>
      <c r="BH594" s="139">
        <f>IF(N594="sníž. přenesená",J594,0)</f>
        <v>0</v>
      </c>
      <c r="BI594" s="139">
        <f>IF(N594="nulová",J594,0)</f>
        <v>0</v>
      </c>
      <c r="BJ594" s="15" t="s">
        <v>19</v>
      </c>
      <c r="BK594" s="139">
        <f>ROUND(I594*H594,2)</f>
        <v>0</v>
      </c>
      <c r="BL594" s="15" t="s">
        <v>171</v>
      </c>
      <c r="BM594" s="138" t="s">
        <v>1151</v>
      </c>
    </row>
    <row r="595" spans="2:47" s="1" customFormat="1" ht="29.25">
      <c r="B595" s="27"/>
      <c r="D595" s="140" t="s">
        <v>156</v>
      </c>
      <c r="F595" s="141" t="s">
        <v>1152</v>
      </c>
      <c r="L595" s="27"/>
      <c r="M595" s="142"/>
      <c r="T595" s="51"/>
      <c r="AT595" s="15" t="s">
        <v>156</v>
      </c>
      <c r="AU595" s="15" t="s">
        <v>88</v>
      </c>
    </row>
    <row r="596" spans="2:47" s="1" customFormat="1" ht="19.5">
      <c r="B596" s="27"/>
      <c r="D596" s="140" t="s">
        <v>158</v>
      </c>
      <c r="F596" s="143" t="s">
        <v>1153</v>
      </c>
      <c r="L596" s="27"/>
      <c r="M596" s="142"/>
      <c r="T596" s="51"/>
      <c r="AT596" s="15" t="s">
        <v>158</v>
      </c>
      <c r="AU596" s="15" t="s">
        <v>88</v>
      </c>
    </row>
    <row r="597" spans="2:51" s="12" customFormat="1" ht="12">
      <c r="B597" s="147"/>
      <c r="D597" s="140" t="s">
        <v>259</v>
      </c>
      <c r="F597" s="149" t="s">
        <v>1154</v>
      </c>
      <c r="H597" s="150">
        <v>0.856</v>
      </c>
      <c r="L597" s="147"/>
      <c r="M597" s="151"/>
      <c r="T597" s="152"/>
      <c r="AT597" s="148" t="s">
        <v>259</v>
      </c>
      <c r="AU597" s="148" t="s">
        <v>88</v>
      </c>
      <c r="AV597" s="12" t="s">
        <v>88</v>
      </c>
      <c r="AW597" s="12" t="s">
        <v>3</v>
      </c>
      <c r="AX597" s="12" t="s">
        <v>19</v>
      </c>
      <c r="AY597" s="148" t="s">
        <v>146</v>
      </c>
    </row>
    <row r="598" spans="2:65" s="1" customFormat="1" ht="24" customHeight="1">
      <c r="B598" s="127"/>
      <c r="C598" s="128" t="s">
        <v>1155</v>
      </c>
      <c r="D598" s="128" t="s">
        <v>149</v>
      </c>
      <c r="E598" s="129" t="s">
        <v>1156</v>
      </c>
      <c r="F598" s="130" t="s">
        <v>1157</v>
      </c>
      <c r="G598" s="131" t="s">
        <v>245</v>
      </c>
      <c r="H598" s="132">
        <v>6.4</v>
      </c>
      <c r="I598" s="133"/>
      <c r="J598" s="133">
        <f>ROUND(I598*H598,2)</f>
        <v>0</v>
      </c>
      <c r="K598" s="130" t="s">
        <v>188</v>
      </c>
      <c r="L598" s="27"/>
      <c r="M598" s="134" t="s">
        <v>1</v>
      </c>
      <c r="N598" s="135" t="s">
        <v>44</v>
      </c>
      <c r="O598" s="136">
        <v>0.72</v>
      </c>
      <c r="P598" s="136">
        <f>O598*H598</f>
        <v>4.608</v>
      </c>
      <c r="Q598" s="136">
        <v>0.08425</v>
      </c>
      <c r="R598" s="136">
        <f>Q598*H598</f>
        <v>0.5392</v>
      </c>
      <c r="S598" s="136">
        <v>0</v>
      </c>
      <c r="T598" s="137">
        <f>S598*H598</f>
        <v>0</v>
      </c>
      <c r="AR598" s="138" t="s">
        <v>171</v>
      </c>
      <c r="AT598" s="138" t="s">
        <v>149</v>
      </c>
      <c r="AU598" s="138" t="s">
        <v>88</v>
      </c>
      <c r="AY598" s="15" t="s">
        <v>146</v>
      </c>
      <c r="BE598" s="139">
        <f>IF(N598="základní",J598,0)</f>
        <v>0</v>
      </c>
      <c r="BF598" s="139">
        <f>IF(N598="snížená",J598,0)</f>
        <v>0</v>
      </c>
      <c r="BG598" s="139">
        <f>IF(N598="zákl. přenesená",J598,0)</f>
        <v>0</v>
      </c>
      <c r="BH598" s="139">
        <f>IF(N598="sníž. přenesená",J598,0)</f>
        <v>0</v>
      </c>
      <c r="BI598" s="139">
        <f>IF(N598="nulová",J598,0)</f>
        <v>0</v>
      </c>
      <c r="BJ598" s="15" t="s">
        <v>19</v>
      </c>
      <c r="BK598" s="139">
        <f>ROUND(I598*H598,2)</f>
        <v>0</v>
      </c>
      <c r="BL598" s="15" t="s">
        <v>171</v>
      </c>
      <c r="BM598" s="138" t="s">
        <v>1158</v>
      </c>
    </row>
    <row r="599" spans="2:47" s="1" customFormat="1" ht="48.75">
      <c r="B599" s="27"/>
      <c r="D599" s="140" t="s">
        <v>156</v>
      </c>
      <c r="F599" s="141" t="s">
        <v>1159</v>
      </c>
      <c r="L599" s="27"/>
      <c r="M599" s="142"/>
      <c r="T599" s="51"/>
      <c r="AT599" s="15" t="s">
        <v>156</v>
      </c>
      <c r="AU599" s="15" t="s">
        <v>88</v>
      </c>
    </row>
    <row r="600" spans="2:47" s="1" customFormat="1" ht="39">
      <c r="B600" s="27"/>
      <c r="D600" s="140" t="s">
        <v>158</v>
      </c>
      <c r="F600" s="143" t="s">
        <v>1160</v>
      </c>
      <c r="L600" s="27"/>
      <c r="M600" s="142"/>
      <c r="T600" s="51"/>
      <c r="AT600" s="15" t="s">
        <v>158</v>
      </c>
      <c r="AU600" s="15" t="s">
        <v>88</v>
      </c>
    </row>
    <row r="601" spans="2:65" s="1" customFormat="1" ht="16.5" customHeight="1">
      <c r="B601" s="127"/>
      <c r="C601" s="162" t="s">
        <v>1161</v>
      </c>
      <c r="D601" s="162" t="s">
        <v>643</v>
      </c>
      <c r="E601" s="163" t="s">
        <v>1162</v>
      </c>
      <c r="F601" s="164" t="s">
        <v>1163</v>
      </c>
      <c r="G601" s="165" t="s">
        <v>245</v>
      </c>
      <c r="H601" s="166">
        <v>6.4</v>
      </c>
      <c r="I601" s="167"/>
      <c r="J601" s="167">
        <f>ROUND(I601*H601,2)</f>
        <v>0</v>
      </c>
      <c r="K601" s="164" t="s">
        <v>188</v>
      </c>
      <c r="L601" s="168"/>
      <c r="M601" s="169" t="s">
        <v>1</v>
      </c>
      <c r="N601" s="170" t="s">
        <v>44</v>
      </c>
      <c r="O601" s="136">
        <v>0</v>
      </c>
      <c r="P601" s="136">
        <f>O601*H601</f>
        <v>0</v>
      </c>
      <c r="Q601" s="136">
        <v>0.09</v>
      </c>
      <c r="R601" s="136">
        <f>Q601*H601</f>
        <v>0.576</v>
      </c>
      <c r="S601" s="136">
        <v>0</v>
      </c>
      <c r="T601" s="137">
        <f>S601*H601</f>
        <v>0</v>
      </c>
      <c r="AR601" s="138" t="s">
        <v>199</v>
      </c>
      <c r="AT601" s="138" t="s">
        <v>643</v>
      </c>
      <c r="AU601" s="138" t="s">
        <v>88</v>
      </c>
      <c r="AY601" s="15" t="s">
        <v>146</v>
      </c>
      <c r="BE601" s="139">
        <f>IF(N601="základní",J601,0)</f>
        <v>0</v>
      </c>
      <c r="BF601" s="139">
        <f>IF(N601="snížená",J601,0)</f>
        <v>0</v>
      </c>
      <c r="BG601" s="139">
        <f>IF(N601="zákl. přenesená",J601,0)</f>
        <v>0</v>
      </c>
      <c r="BH601" s="139">
        <f>IF(N601="sníž. přenesená",J601,0)</f>
        <v>0</v>
      </c>
      <c r="BI601" s="139">
        <f>IF(N601="nulová",J601,0)</f>
        <v>0</v>
      </c>
      <c r="BJ601" s="15" t="s">
        <v>19</v>
      </c>
      <c r="BK601" s="139">
        <f>ROUND(I601*H601,2)</f>
        <v>0</v>
      </c>
      <c r="BL601" s="15" t="s">
        <v>171</v>
      </c>
      <c r="BM601" s="138" t="s">
        <v>1164</v>
      </c>
    </row>
    <row r="602" spans="2:47" s="1" customFormat="1" ht="19.5">
      <c r="B602" s="27"/>
      <c r="D602" s="140" t="s">
        <v>156</v>
      </c>
      <c r="F602" s="141" t="s">
        <v>1165</v>
      </c>
      <c r="L602" s="27"/>
      <c r="M602" s="142"/>
      <c r="T602" s="51"/>
      <c r="AT602" s="15" t="s">
        <v>156</v>
      </c>
      <c r="AU602" s="15" t="s">
        <v>88</v>
      </c>
    </row>
    <row r="603" spans="2:65" s="1" customFormat="1" ht="24" customHeight="1">
      <c r="B603" s="127"/>
      <c r="C603" s="128" t="s">
        <v>1166</v>
      </c>
      <c r="D603" s="128" t="s">
        <v>149</v>
      </c>
      <c r="E603" s="129" t="s">
        <v>1167</v>
      </c>
      <c r="F603" s="130" t="s">
        <v>1168</v>
      </c>
      <c r="G603" s="131" t="s">
        <v>245</v>
      </c>
      <c r="H603" s="132">
        <v>194.285</v>
      </c>
      <c r="I603" s="133"/>
      <c r="J603" s="133">
        <f>ROUND(I603*H603,2)</f>
        <v>0</v>
      </c>
      <c r="K603" s="130" t="s">
        <v>188</v>
      </c>
      <c r="L603" s="27"/>
      <c r="M603" s="134" t="s">
        <v>1</v>
      </c>
      <c r="N603" s="135" t="s">
        <v>44</v>
      </c>
      <c r="O603" s="136">
        <v>0.312</v>
      </c>
      <c r="P603" s="136">
        <f>O603*H603</f>
        <v>60.61692</v>
      </c>
      <c r="Q603" s="136">
        <v>0.1514</v>
      </c>
      <c r="R603" s="136">
        <f>Q603*H603</f>
        <v>29.414749</v>
      </c>
      <c r="S603" s="136">
        <v>0</v>
      </c>
      <c r="T603" s="137">
        <f>S603*H603</f>
        <v>0</v>
      </c>
      <c r="AR603" s="138" t="s">
        <v>171</v>
      </c>
      <c r="AT603" s="138" t="s">
        <v>149</v>
      </c>
      <c r="AU603" s="138" t="s">
        <v>88</v>
      </c>
      <c r="AY603" s="15" t="s">
        <v>146</v>
      </c>
      <c r="BE603" s="139">
        <f>IF(N603="základní",J603,0)</f>
        <v>0</v>
      </c>
      <c r="BF603" s="139">
        <f>IF(N603="snížená",J603,0)</f>
        <v>0</v>
      </c>
      <c r="BG603" s="139">
        <f>IF(N603="zákl. přenesená",J603,0)</f>
        <v>0</v>
      </c>
      <c r="BH603" s="139">
        <f>IF(N603="sníž. přenesená",J603,0)</f>
        <v>0</v>
      </c>
      <c r="BI603" s="139">
        <f>IF(N603="nulová",J603,0)</f>
        <v>0</v>
      </c>
      <c r="BJ603" s="15" t="s">
        <v>19</v>
      </c>
      <c r="BK603" s="139">
        <f>ROUND(I603*H603,2)</f>
        <v>0</v>
      </c>
      <c r="BL603" s="15" t="s">
        <v>171</v>
      </c>
      <c r="BM603" s="138" t="s">
        <v>1169</v>
      </c>
    </row>
    <row r="604" spans="2:47" s="1" customFormat="1" ht="19.5">
      <c r="B604" s="27"/>
      <c r="D604" s="140" t="s">
        <v>156</v>
      </c>
      <c r="F604" s="141" t="s">
        <v>1170</v>
      </c>
      <c r="L604" s="27"/>
      <c r="M604" s="142"/>
      <c r="T604" s="51"/>
      <c r="AT604" s="15" t="s">
        <v>156</v>
      </c>
      <c r="AU604" s="15" t="s">
        <v>88</v>
      </c>
    </row>
    <row r="605" spans="2:51" s="12" customFormat="1" ht="12">
      <c r="B605" s="147"/>
      <c r="D605" s="140" t="s">
        <v>259</v>
      </c>
      <c r="E605" s="148" t="s">
        <v>1</v>
      </c>
      <c r="F605" s="149" t="s">
        <v>1171</v>
      </c>
      <c r="H605" s="150">
        <v>194.285</v>
      </c>
      <c r="L605" s="147"/>
      <c r="M605" s="151"/>
      <c r="T605" s="152"/>
      <c r="AT605" s="148" t="s">
        <v>259</v>
      </c>
      <c r="AU605" s="148" t="s">
        <v>88</v>
      </c>
      <c r="AV605" s="12" t="s">
        <v>88</v>
      </c>
      <c r="AW605" s="12" t="s">
        <v>35</v>
      </c>
      <c r="AX605" s="12" t="s">
        <v>19</v>
      </c>
      <c r="AY605" s="148" t="s">
        <v>146</v>
      </c>
    </row>
    <row r="606" spans="2:63" s="11" customFormat="1" ht="22.9" customHeight="1">
      <c r="B606" s="116"/>
      <c r="D606" s="117" t="s">
        <v>78</v>
      </c>
      <c r="E606" s="125" t="s">
        <v>185</v>
      </c>
      <c r="F606" s="125" t="s">
        <v>1172</v>
      </c>
      <c r="J606" s="126">
        <f>BK606</f>
        <v>0</v>
      </c>
      <c r="L606" s="116"/>
      <c r="M606" s="120"/>
      <c r="P606" s="121">
        <f>SUM(P607:P624)</f>
        <v>1041.0572</v>
      </c>
      <c r="R606" s="121">
        <f>SUM(R607:R624)</f>
        <v>1.0142493000000001</v>
      </c>
      <c r="T606" s="122">
        <f>SUM(T607:T624)</f>
        <v>0</v>
      </c>
      <c r="AR606" s="117" t="s">
        <v>19</v>
      </c>
      <c r="AT606" s="123" t="s">
        <v>78</v>
      </c>
      <c r="AU606" s="123" t="s">
        <v>19</v>
      </c>
      <c r="AY606" s="117" t="s">
        <v>146</v>
      </c>
      <c r="BK606" s="124">
        <f>SUM(BK607:BK624)</f>
        <v>0</v>
      </c>
    </row>
    <row r="607" spans="2:65" s="1" customFormat="1" ht="16.5" customHeight="1">
      <c r="B607" s="127"/>
      <c r="C607" s="128" t="s">
        <v>1173</v>
      </c>
      <c r="D607" s="128" t="s">
        <v>149</v>
      </c>
      <c r="E607" s="129" t="s">
        <v>1174</v>
      </c>
      <c r="F607" s="130" t="s">
        <v>1175</v>
      </c>
      <c r="G607" s="131" t="s">
        <v>245</v>
      </c>
      <c r="H607" s="132">
        <v>4.165</v>
      </c>
      <c r="I607" s="133"/>
      <c r="J607" s="133">
        <f>ROUND(I607*H607,2)</f>
        <v>0</v>
      </c>
      <c r="K607" s="130" t="s">
        <v>188</v>
      </c>
      <c r="L607" s="27"/>
      <c r="M607" s="134" t="s">
        <v>1</v>
      </c>
      <c r="N607" s="135" t="s">
        <v>44</v>
      </c>
      <c r="O607" s="136">
        <v>0.08</v>
      </c>
      <c r="P607" s="136">
        <f>O607*H607</f>
        <v>0.3332</v>
      </c>
      <c r="Q607" s="136">
        <v>0.00042</v>
      </c>
      <c r="R607" s="136">
        <f>Q607*H607</f>
        <v>0.0017493</v>
      </c>
      <c r="S607" s="136">
        <v>0</v>
      </c>
      <c r="T607" s="137">
        <f>S607*H607</f>
        <v>0</v>
      </c>
      <c r="AR607" s="138" t="s">
        <v>171</v>
      </c>
      <c r="AT607" s="138" t="s">
        <v>149</v>
      </c>
      <c r="AU607" s="138" t="s">
        <v>88</v>
      </c>
      <c r="AY607" s="15" t="s">
        <v>146</v>
      </c>
      <c r="BE607" s="139">
        <f>IF(N607="základní",J607,0)</f>
        <v>0</v>
      </c>
      <c r="BF607" s="139">
        <f>IF(N607="snížená",J607,0)</f>
        <v>0</v>
      </c>
      <c r="BG607" s="139">
        <f>IF(N607="zákl. přenesená",J607,0)</f>
        <v>0</v>
      </c>
      <c r="BH607" s="139">
        <f>IF(N607="sníž. přenesená",J607,0)</f>
        <v>0</v>
      </c>
      <c r="BI607" s="139">
        <f>IF(N607="nulová",J607,0)</f>
        <v>0</v>
      </c>
      <c r="BJ607" s="15" t="s">
        <v>19</v>
      </c>
      <c r="BK607" s="139">
        <f>ROUND(I607*H607,2)</f>
        <v>0</v>
      </c>
      <c r="BL607" s="15" t="s">
        <v>171</v>
      </c>
      <c r="BM607" s="138" t="s">
        <v>1176</v>
      </c>
    </row>
    <row r="608" spans="2:47" s="1" customFormat="1" ht="19.5">
      <c r="B608" s="27"/>
      <c r="D608" s="140" t="s">
        <v>156</v>
      </c>
      <c r="F608" s="141" t="s">
        <v>1177</v>
      </c>
      <c r="L608" s="27"/>
      <c r="M608" s="142"/>
      <c r="T608" s="51"/>
      <c r="AT608" s="15" t="s">
        <v>156</v>
      </c>
      <c r="AU608" s="15" t="s">
        <v>88</v>
      </c>
    </row>
    <row r="609" spans="2:47" s="1" customFormat="1" ht="29.25">
      <c r="B609" s="27"/>
      <c r="D609" s="140" t="s">
        <v>158</v>
      </c>
      <c r="F609" s="143" t="s">
        <v>1178</v>
      </c>
      <c r="L609" s="27"/>
      <c r="M609" s="142"/>
      <c r="T609" s="51"/>
      <c r="AT609" s="15" t="s">
        <v>158</v>
      </c>
      <c r="AU609" s="15" t="s">
        <v>88</v>
      </c>
    </row>
    <row r="610" spans="2:51" s="12" customFormat="1" ht="12">
      <c r="B610" s="147"/>
      <c r="D610" s="140" t="s">
        <v>259</v>
      </c>
      <c r="E610" s="148" t="s">
        <v>1</v>
      </c>
      <c r="F610" s="149" t="s">
        <v>1179</v>
      </c>
      <c r="H610" s="150">
        <v>1.26</v>
      </c>
      <c r="L610" s="147"/>
      <c r="M610" s="151"/>
      <c r="T610" s="152"/>
      <c r="AT610" s="148" t="s">
        <v>259</v>
      </c>
      <c r="AU610" s="148" t="s">
        <v>88</v>
      </c>
      <c r="AV610" s="12" t="s">
        <v>88</v>
      </c>
      <c r="AW610" s="12" t="s">
        <v>35</v>
      </c>
      <c r="AX610" s="12" t="s">
        <v>79</v>
      </c>
      <c r="AY610" s="148" t="s">
        <v>146</v>
      </c>
    </row>
    <row r="611" spans="2:51" s="12" customFormat="1" ht="12">
      <c r="B611" s="147"/>
      <c r="D611" s="140" t="s">
        <v>259</v>
      </c>
      <c r="E611" s="148" t="s">
        <v>1</v>
      </c>
      <c r="F611" s="149" t="s">
        <v>1180</v>
      </c>
      <c r="H611" s="150">
        <v>1.805</v>
      </c>
      <c r="L611" s="147"/>
      <c r="M611" s="151"/>
      <c r="T611" s="152"/>
      <c r="AT611" s="148" t="s">
        <v>259</v>
      </c>
      <c r="AU611" s="148" t="s">
        <v>88</v>
      </c>
      <c r="AV611" s="12" t="s">
        <v>88</v>
      </c>
      <c r="AW611" s="12" t="s">
        <v>35</v>
      </c>
      <c r="AX611" s="12" t="s">
        <v>79</v>
      </c>
      <c r="AY611" s="148" t="s">
        <v>146</v>
      </c>
    </row>
    <row r="612" spans="2:51" s="12" customFormat="1" ht="12">
      <c r="B612" s="147"/>
      <c r="D612" s="140" t="s">
        <v>259</v>
      </c>
      <c r="E612" s="148" t="s">
        <v>1</v>
      </c>
      <c r="F612" s="149" t="s">
        <v>1181</v>
      </c>
      <c r="H612" s="150">
        <v>0.55</v>
      </c>
      <c r="L612" s="147"/>
      <c r="M612" s="151"/>
      <c r="T612" s="152"/>
      <c r="AT612" s="148" t="s">
        <v>259</v>
      </c>
      <c r="AU612" s="148" t="s">
        <v>88</v>
      </c>
      <c r="AV612" s="12" t="s">
        <v>88</v>
      </c>
      <c r="AW612" s="12" t="s">
        <v>35</v>
      </c>
      <c r="AX612" s="12" t="s">
        <v>79</v>
      </c>
      <c r="AY612" s="148" t="s">
        <v>146</v>
      </c>
    </row>
    <row r="613" spans="2:51" s="12" customFormat="1" ht="12">
      <c r="B613" s="147"/>
      <c r="D613" s="140" t="s">
        <v>259</v>
      </c>
      <c r="E613" s="148" t="s">
        <v>1</v>
      </c>
      <c r="F613" s="149" t="s">
        <v>1182</v>
      </c>
      <c r="H613" s="150">
        <v>0.55</v>
      </c>
      <c r="L613" s="147"/>
      <c r="M613" s="151"/>
      <c r="T613" s="152"/>
      <c r="AT613" s="148" t="s">
        <v>259</v>
      </c>
      <c r="AU613" s="148" t="s">
        <v>88</v>
      </c>
      <c r="AV613" s="12" t="s">
        <v>88</v>
      </c>
      <c r="AW613" s="12" t="s">
        <v>35</v>
      </c>
      <c r="AX613" s="12" t="s">
        <v>79</v>
      </c>
      <c r="AY613" s="148" t="s">
        <v>146</v>
      </c>
    </row>
    <row r="614" spans="2:51" s="13" customFormat="1" ht="12">
      <c r="B614" s="153"/>
      <c r="D614" s="140" t="s">
        <v>259</v>
      </c>
      <c r="E614" s="154" t="s">
        <v>1</v>
      </c>
      <c r="F614" s="155" t="s">
        <v>263</v>
      </c>
      <c r="H614" s="156">
        <v>4.165</v>
      </c>
      <c r="L614" s="153"/>
      <c r="M614" s="157"/>
      <c r="T614" s="158"/>
      <c r="AT614" s="154" t="s">
        <v>259</v>
      </c>
      <c r="AU614" s="154" t="s">
        <v>88</v>
      </c>
      <c r="AV614" s="13" t="s">
        <v>171</v>
      </c>
      <c r="AW614" s="13" t="s">
        <v>35</v>
      </c>
      <c r="AX614" s="13" t="s">
        <v>19</v>
      </c>
      <c r="AY614" s="154" t="s">
        <v>146</v>
      </c>
    </row>
    <row r="615" spans="2:65" s="1" customFormat="1" ht="24" customHeight="1">
      <c r="B615" s="127"/>
      <c r="C615" s="128" t="s">
        <v>1183</v>
      </c>
      <c r="D615" s="128" t="s">
        <v>149</v>
      </c>
      <c r="E615" s="129" t="s">
        <v>1184</v>
      </c>
      <c r="F615" s="130" t="s">
        <v>1185</v>
      </c>
      <c r="G615" s="131" t="s">
        <v>245</v>
      </c>
      <c r="H615" s="132">
        <v>52</v>
      </c>
      <c r="I615" s="133"/>
      <c r="J615" s="133">
        <f>ROUND(I615*H615,2)</f>
        <v>0</v>
      </c>
      <c r="K615" s="130" t="s">
        <v>188</v>
      </c>
      <c r="L615" s="27"/>
      <c r="M615" s="134" t="s">
        <v>1</v>
      </c>
      <c r="N615" s="135" t="s">
        <v>44</v>
      </c>
      <c r="O615" s="136">
        <v>1.25</v>
      </c>
      <c r="P615" s="136">
        <f>O615*H615</f>
        <v>65</v>
      </c>
      <c r="Q615" s="136">
        <v>0.00111</v>
      </c>
      <c r="R615" s="136">
        <f>Q615*H615</f>
        <v>0.05772000000000001</v>
      </c>
      <c r="S615" s="136">
        <v>0</v>
      </c>
      <c r="T615" s="137">
        <f>S615*H615</f>
        <v>0</v>
      </c>
      <c r="AR615" s="138" t="s">
        <v>171</v>
      </c>
      <c r="AT615" s="138" t="s">
        <v>149</v>
      </c>
      <c r="AU615" s="138" t="s">
        <v>88</v>
      </c>
      <c r="AY615" s="15" t="s">
        <v>146</v>
      </c>
      <c r="BE615" s="139">
        <f>IF(N615="základní",J615,0)</f>
        <v>0</v>
      </c>
      <c r="BF615" s="139">
        <f>IF(N615="snížená",J615,0)</f>
        <v>0</v>
      </c>
      <c r="BG615" s="139">
        <f>IF(N615="zákl. přenesená",J615,0)</f>
        <v>0</v>
      </c>
      <c r="BH615" s="139">
        <f>IF(N615="sníž. přenesená",J615,0)</f>
        <v>0</v>
      </c>
      <c r="BI615" s="139">
        <f>IF(N615="nulová",J615,0)</f>
        <v>0</v>
      </c>
      <c r="BJ615" s="15" t="s">
        <v>19</v>
      </c>
      <c r="BK615" s="139">
        <f>ROUND(I615*H615,2)</f>
        <v>0</v>
      </c>
      <c r="BL615" s="15" t="s">
        <v>171</v>
      </c>
      <c r="BM615" s="138" t="s">
        <v>1186</v>
      </c>
    </row>
    <row r="616" spans="2:47" s="1" customFormat="1" ht="19.5">
      <c r="B616" s="27"/>
      <c r="D616" s="140" t="s">
        <v>156</v>
      </c>
      <c r="F616" s="141" t="s">
        <v>1187</v>
      </c>
      <c r="L616" s="27"/>
      <c r="M616" s="142"/>
      <c r="T616" s="51"/>
      <c r="AT616" s="15" t="s">
        <v>156</v>
      </c>
      <c r="AU616" s="15" t="s">
        <v>88</v>
      </c>
    </row>
    <row r="617" spans="2:47" s="1" customFormat="1" ht="39">
      <c r="B617" s="27"/>
      <c r="D617" s="140" t="s">
        <v>158</v>
      </c>
      <c r="F617" s="143" t="s">
        <v>1188</v>
      </c>
      <c r="L617" s="27"/>
      <c r="M617" s="142"/>
      <c r="T617" s="51"/>
      <c r="AT617" s="15" t="s">
        <v>158</v>
      </c>
      <c r="AU617" s="15" t="s">
        <v>88</v>
      </c>
    </row>
    <row r="618" spans="2:65" s="1" customFormat="1" ht="24" customHeight="1">
      <c r="B618" s="127"/>
      <c r="C618" s="128" t="s">
        <v>1189</v>
      </c>
      <c r="D618" s="128" t="s">
        <v>149</v>
      </c>
      <c r="E618" s="129" t="s">
        <v>1184</v>
      </c>
      <c r="F618" s="130" t="s">
        <v>1185</v>
      </c>
      <c r="G618" s="131" t="s">
        <v>245</v>
      </c>
      <c r="H618" s="132">
        <v>738.2</v>
      </c>
      <c r="I618" s="133"/>
      <c r="J618" s="133">
        <f>ROUND(I618*H618,2)</f>
        <v>0</v>
      </c>
      <c r="K618" s="130" t="s">
        <v>188</v>
      </c>
      <c r="L618" s="27"/>
      <c r="M618" s="134" t="s">
        <v>1</v>
      </c>
      <c r="N618" s="135" t="s">
        <v>44</v>
      </c>
      <c r="O618" s="136">
        <v>1.25</v>
      </c>
      <c r="P618" s="136">
        <f>O618*H618</f>
        <v>922.75</v>
      </c>
      <c r="Q618" s="136">
        <v>0.00111</v>
      </c>
      <c r="R618" s="136">
        <f>Q618*H618</f>
        <v>0.8194020000000001</v>
      </c>
      <c r="S618" s="136">
        <v>0</v>
      </c>
      <c r="T618" s="137">
        <f>S618*H618</f>
        <v>0</v>
      </c>
      <c r="AR618" s="138" t="s">
        <v>171</v>
      </c>
      <c r="AT618" s="138" t="s">
        <v>149</v>
      </c>
      <c r="AU618" s="138" t="s">
        <v>88</v>
      </c>
      <c r="AY618" s="15" t="s">
        <v>146</v>
      </c>
      <c r="BE618" s="139">
        <f>IF(N618="základní",J618,0)</f>
        <v>0</v>
      </c>
      <c r="BF618" s="139">
        <f>IF(N618="snížená",J618,0)</f>
        <v>0</v>
      </c>
      <c r="BG618" s="139">
        <f>IF(N618="zákl. přenesená",J618,0)</f>
        <v>0</v>
      </c>
      <c r="BH618" s="139">
        <f>IF(N618="sníž. přenesená",J618,0)</f>
        <v>0</v>
      </c>
      <c r="BI618" s="139">
        <f>IF(N618="nulová",J618,0)</f>
        <v>0</v>
      </c>
      <c r="BJ618" s="15" t="s">
        <v>19</v>
      </c>
      <c r="BK618" s="139">
        <f>ROUND(I618*H618,2)</f>
        <v>0</v>
      </c>
      <c r="BL618" s="15" t="s">
        <v>171</v>
      </c>
      <c r="BM618" s="138" t="s">
        <v>1190</v>
      </c>
    </row>
    <row r="619" spans="2:47" s="1" customFormat="1" ht="19.5">
      <c r="B619" s="27"/>
      <c r="D619" s="140" t="s">
        <v>156</v>
      </c>
      <c r="F619" s="141" t="s">
        <v>1187</v>
      </c>
      <c r="L619" s="27"/>
      <c r="M619" s="142"/>
      <c r="T619" s="51"/>
      <c r="AT619" s="15" t="s">
        <v>156</v>
      </c>
      <c r="AU619" s="15" t="s">
        <v>88</v>
      </c>
    </row>
    <row r="620" spans="2:47" s="1" customFormat="1" ht="48.75">
      <c r="B620" s="27"/>
      <c r="D620" s="140" t="s">
        <v>158</v>
      </c>
      <c r="F620" s="143" t="s">
        <v>1191</v>
      </c>
      <c r="L620" s="27"/>
      <c r="M620" s="142"/>
      <c r="T620" s="51"/>
      <c r="AT620" s="15" t="s">
        <v>158</v>
      </c>
      <c r="AU620" s="15" t="s">
        <v>88</v>
      </c>
    </row>
    <row r="621" spans="2:65" s="1" customFormat="1" ht="24" customHeight="1">
      <c r="B621" s="127"/>
      <c r="C621" s="128" t="s">
        <v>1192</v>
      </c>
      <c r="D621" s="128" t="s">
        <v>149</v>
      </c>
      <c r="E621" s="129" t="s">
        <v>1193</v>
      </c>
      <c r="F621" s="130" t="s">
        <v>1194</v>
      </c>
      <c r="G621" s="131" t="s">
        <v>245</v>
      </c>
      <c r="H621" s="132">
        <v>294.3</v>
      </c>
      <c r="I621" s="133"/>
      <c r="J621" s="133">
        <f>ROUND(I621*H621,2)</f>
        <v>0</v>
      </c>
      <c r="K621" s="130" t="s">
        <v>188</v>
      </c>
      <c r="L621" s="27"/>
      <c r="M621" s="134" t="s">
        <v>1</v>
      </c>
      <c r="N621" s="135" t="s">
        <v>44</v>
      </c>
      <c r="O621" s="136">
        <v>0.18</v>
      </c>
      <c r="P621" s="136">
        <f>O621*H621</f>
        <v>52.974</v>
      </c>
      <c r="Q621" s="136">
        <v>0.00046</v>
      </c>
      <c r="R621" s="136">
        <f>Q621*H621</f>
        <v>0.135378</v>
      </c>
      <c r="S621" s="136">
        <v>0</v>
      </c>
      <c r="T621" s="137">
        <f>S621*H621</f>
        <v>0</v>
      </c>
      <c r="AR621" s="138" t="s">
        <v>171</v>
      </c>
      <c r="AT621" s="138" t="s">
        <v>149</v>
      </c>
      <c r="AU621" s="138" t="s">
        <v>88</v>
      </c>
      <c r="AY621" s="15" t="s">
        <v>146</v>
      </c>
      <c r="BE621" s="139">
        <f>IF(N621="základní",J621,0)</f>
        <v>0</v>
      </c>
      <c r="BF621" s="139">
        <f>IF(N621="snížená",J621,0)</f>
        <v>0</v>
      </c>
      <c r="BG621" s="139">
        <f>IF(N621="zákl. přenesená",J621,0)</f>
        <v>0</v>
      </c>
      <c r="BH621" s="139">
        <f>IF(N621="sníž. přenesená",J621,0)</f>
        <v>0</v>
      </c>
      <c r="BI621" s="139">
        <f>IF(N621="nulová",J621,0)</f>
        <v>0</v>
      </c>
      <c r="BJ621" s="15" t="s">
        <v>19</v>
      </c>
      <c r="BK621" s="139">
        <f>ROUND(I621*H621,2)</f>
        <v>0</v>
      </c>
      <c r="BL621" s="15" t="s">
        <v>171</v>
      </c>
      <c r="BM621" s="138" t="s">
        <v>1195</v>
      </c>
    </row>
    <row r="622" spans="2:47" s="1" customFormat="1" ht="12">
      <c r="B622" s="27"/>
      <c r="D622" s="140" t="s">
        <v>156</v>
      </c>
      <c r="F622" s="141" t="s">
        <v>1196</v>
      </c>
      <c r="L622" s="27"/>
      <c r="M622" s="142"/>
      <c r="T622" s="51"/>
      <c r="AT622" s="15" t="s">
        <v>156</v>
      </c>
      <c r="AU622" s="15" t="s">
        <v>88</v>
      </c>
    </row>
    <row r="623" spans="2:47" s="1" customFormat="1" ht="97.5">
      <c r="B623" s="27"/>
      <c r="D623" s="140" t="s">
        <v>158</v>
      </c>
      <c r="F623" s="143" t="s">
        <v>1197</v>
      </c>
      <c r="L623" s="27"/>
      <c r="M623" s="142"/>
      <c r="T623" s="51"/>
      <c r="AT623" s="15" t="s">
        <v>158</v>
      </c>
      <c r="AU623" s="15" t="s">
        <v>88</v>
      </c>
    </row>
    <row r="624" spans="2:51" s="12" customFormat="1" ht="12">
      <c r="B624" s="147"/>
      <c r="D624" s="140" t="s">
        <v>259</v>
      </c>
      <c r="E624" s="148" t="s">
        <v>1</v>
      </c>
      <c r="F624" s="149" t="s">
        <v>1198</v>
      </c>
      <c r="H624" s="150">
        <v>294.3</v>
      </c>
      <c r="L624" s="147"/>
      <c r="M624" s="151"/>
      <c r="T624" s="152"/>
      <c r="AT624" s="148" t="s">
        <v>259</v>
      </c>
      <c r="AU624" s="148" t="s">
        <v>88</v>
      </c>
      <c r="AV624" s="12" t="s">
        <v>88</v>
      </c>
      <c r="AW624" s="12" t="s">
        <v>35</v>
      </c>
      <c r="AX624" s="12" t="s">
        <v>19</v>
      </c>
      <c r="AY624" s="148" t="s">
        <v>146</v>
      </c>
    </row>
    <row r="625" spans="2:63" s="11" customFormat="1" ht="22.9" customHeight="1">
      <c r="B625" s="116"/>
      <c r="D625" s="117" t="s">
        <v>78</v>
      </c>
      <c r="E625" s="125" t="s">
        <v>206</v>
      </c>
      <c r="F625" s="125" t="s">
        <v>328</v>
      </c>
      <c r="J625" s="126">
        <f>BK625</f>
        <v>0</v>
      </c>
      <c r="L625" s="116"/>
      <c r="M625" s="120"/>
      <c r="P625" s="121">
        <f>P626+SUM(P627:P759)</f>
        <v>757.523706</v>
      </c>
      <c r="R625" s="121">
        <f>R626+SUM(R627:R759)</f>
        <v>41.01876697999999</v>
      </c>
      <c r="T625" s="122">
        <f>T626+SUM(T627:T759)</f>
        <v>1.446</v>
      </c>
      <c r="AR625" s="117" t="s">
        <v>19</v>
      </c>
      <c r="AT625" s="123" t="s">
        <v>78</v>
      </c>
      <c r="AU625" s="123" t="s">
        <v>19</v>
      </c>
      <c r="AY625" s="117" t="s">
        <v>146</v>
      </c>
      <c r="BK625" s="124">
        <f>BK626+SUM(BK627:BK759)</f>
        <v>0</v>
      </c>
    </row>
    <row r="626" spans="2:65" s="1" customFormat="1" ht="16.5" customHeight="1">
      <c r="B626" s="127"/>
      <c r="C626" s="128" t="s">
        <v>1199</v>
      </c>
      <c r="D626" s="128" t="s">
        <v>149</v>
      </c>
      <c r="E626" s="129" t="s">
        <v>1200</v>
      </c>
      <c r="F626" s="130" t="s">
        <v>1201</v>
      </c>
      <c r="G626" s="131" t="s">
        <v>287</v>
      </c>
      <c r="H626" s="132">
        <v>118.15</v>
      </c>
      <c r="I626" s="133"/>
      <c r="J626" s="133">
        <f>ROUND(I626*H626,2)</f>
        <v>0</v>
      </c>
      <c r="K626" s="130" t="s">
        <v>188</v>
      </c>
      <c r="L626" s="27"/>
      <c r="M626" s="134" t="s">
        <v>1</v>
      </c>
      <c r="N626" s="135" t="s">
        <v>44</v>
      </c>
      <c r="O626" s="136">
        <v>1.327</v>
      </c>
      <c r="P626" s="136">
        <f>O626*H626</f>
        <v>156.78505</v>
      </c>
      <c r="Q626" s="136">
        <v>0.00066</v>
      </c>
      <c r="R626" s="136">
        <f>Q626*H626</f>
        <v>0.077979</v>
      </c>
      <c r="S626" s="136">
        <v>0</v>
      </c>
      <c r="T626" s="137">
        <f>S626*H626</f>
        <v>0</v>
      </c>
      <c r="AR626" s="138" t="s">
        <v>171</v>
      </c>
      <c r="AT626" s="138" t="s">
        <v>149</v>
      </c>
      <c r="AU626" s="138" t="s">
        <v>88</v>
      </c>
      <c r="AY626" s="15" t="s">
        <v>146</v>
      </c>
      <c r="BE626" s="139">
        <f>IF(N626="základní",J626,0)</f>
        <v>0</v>
      </c>
      <c r="BF626" s="139">
        <f>IF(N626="snížená",J626,0)</f>
        <v>0</v>
      </c>
      <c r="BG626" s="139">
        <f>IF(N626="zákl. přenesená",J626,0)</f>
        <v>0</v>
      </c>
      <c r="BH626" s="139">
        <f>IF(N626="sníž. přenesená",J626,0)</f>
        <v>0</v>
      </c>
      <c r="BI626" s="139">
        <f>IF(N626="nulová",J626,0)</f>
        <v>0</v>
      </c>
      <c r="BJ626" s="15" t="s">
        <v>19</v>
      </c>
      <c r="BK626" s="139">
        <f>ROUND(I626*H626,2)</f>
        <v>0</v>
      </c>
      <c r="BL626" s="15" t="s">
        <v>171</v>
      </c>
      <c r="BM626" s="138" t="s">
        <v>1202</v>
      </c>
    </row>
    <row r="627" spans="2:47" s="1" customFormat="1" ht="12">
      <c r="B627" s="27"/>
      <c r="D627" s="140" t="s">
        <v>156</v>
      </c>
      <c r="F627" s="141" t="s">
        <v>1203</v>
      </c>
      <c r="L627" s="27"/>
      <c r="M627" s="142"/>
      <c r="T627" s="51"/>
      <c r="AT627" s="15" t="s">
        <v>156</v>
      </c>
      <c r="AU627" s="15" t="s">
        <v>88</v>
      </c>
    </row>
    <row r="628" spans="2:47" s="1" customFormat="1" ht="39">
      <c r="B628" s="27"/>
      <c r="D628" s="140" t="s">
        <v>158</v>
      </c>
      <c r="F628" s="143" t="s">
        <v>1204</v>
      </c>
      <c r="L628" s="27"/>
      <c r="M628" s="142"/>
      <c r="T628" s="51"/>
      <c r="AT628" s="15" t="s">
        <v>158</v>
      </c>
      <c r="AU628" s="15" t="s">
        <v>88</v>
      </c>
    </row>
    <row r="629" spans="2:65" s="1" customFormat="1" ht="24" customHeight="1">
      <c r="B629" s="127"/>
      <c r="C629" s="162" t="s">
        <v>1205</v>
      </c>
      <c r="D629" s="162" t="s">
        <v>643</v>
      </c>
      <c r="E629" s="163" t="s">
        <v>1206</v>
      </c>
      <c r="F629" s="164" t="s">
        <v>1207</v>
      </c>
      <c r="G629" s="165" t="s">
        <v>287</v>
      </c>
      <c r="H629" s="166">
        <v>118.15</v>
      </c>
      <c r="I629" s="167"/>
      <c r="J629" s="167">
        <f>ROUND(I629*H629,2)</f>
        <v>0</v>
      </c>
      <c r="K629" s="164" t="s">
        <v>188</v>
      </c>
      <c r="L629" s="168"/>
      <c r="M629" s="169" t="s">
        <v>1</v>
      </c>
      <c r="N629" s="170" t="s">
        <v>44</v>
      </c>
      <c r="O629" s="136">
        <v>0</v>
      </c>
      <c r="P629" s="136">
        <f>O629*H629</f>
        <v>0</v>
      </c>
      <c r="Q629" s="136">
        <v>0.0705</v>
      </c>
      <c r="R629" s="136">
        <f>Q629*H629</f>
        <v>8.329575</v>
      </c>
      <c r="S629" s="136">
        <v>0</v>
      </c>
      <c r="T629" s="137">
        <f>S629*H629</f>
        <v>0</v>
      </c>
      <c r="AR629" s="138" t="s">
        <v>199</v>
      </c>
      <c r="AT629" s="138" t="s">
        <v>643</v>
      </c>
      <c r="AU629" s="138" t="s">
        <v>88</v>
      </c>
      <c r="AY629" s="15" t="s">
        <v>146</v>
      </c>
      <c r="BE629" s="139">
        <f>IF(N629="základní",J629,0)</f>
        <v>0</v>
      </c>
      <c r="BF629" s="139">
        <f>IF(N629="snížená",J629,0)</f>
        <v>0</v>
      </c>
      <c r="BG629" s="139">
        <f>IF(N629="zákl. přenesená",J629,0)</f>
        <v>0</v>
      </c>
      <c r="BH629" s="139">
        <f>IF(N629="sníž. přenesená",J629,0)</f>
        <v>0</v>
      </c>
      <c r="BI629" s="139">
        <f>IF(N629="nulová",J629,0)</f>
        <v>0</v>
      </c>
      <c r="BJ629" s="15" t="s">
        <v>19</v>
      </c>
      <c r="BK629" s="139">
        <f>ROUND(I629*H629,2)</f>
        <v>0</v>
      </c>
      <c r="BL629" s="15" t="s">
        <v>171</v>
      </c>
      <c r="BM629" s="138" t="s">
        <v>1208</v>
      </c>
    </row>
    <row r="630" spans="2:47" s="1" customFormat="1" ht="29.25">
      <c r="B630" s="27"/>
      <c r="D630" s="140" t="s">
        <v>156</v>
      </c>
      <c r="F630" s="141" t="s">
        <v>1209</v>
      </c>
      <c r="L630" s="27"/>
      <c r="M630" s="142"/>
      <c r="T630" s="51"/>
      <c r="AT630" s="15" t="s">
        <v>156</v>
      </c>
      <c r="AU630" s="15" t="s">
        <v>88</v>
      </c>
    </row>
    <row r="631" spans="2:47" s="1" customFormat="1" ht="58.5">
      <c r="B631" s="27"/>
      <c r="D631" s="140" t="s">
        <v>158</v>
      </c>
      <c r="F631" s="143" t="s">
        <v>1210</v>
      </c>
      <c r="L631" s="27"/>
      <c r="M631" s="142"/>
      <c r="T631" s="51"/>
      <c r="AT631" s="15" t="s">
        <v>158</v>
      </c>
      <c r="AU631" s="15" t="s">
        <v>88</v>
      </c>
    </row>
    <row r="632" spans="2:51" s="12" customFormat="1" ht="12">
      <c r="B632" s="147"/>
      <c r="D632" s="140" t="s">
        <v>259</v>
      </c>
      <c r="E632" s="148" t="s">
        <v>1</v>
      </c>
      <c r="F632" s="149" t="s">
        <v>1211</v>
      </c>
      <c r="H632" s="150">
        <v>118.15</v>
      </c>
      <c r="L632" s="147"/>
      <c r="M632" s="151"/>
      <c r="T632" s="152"/>
      <c r="AT632" s="148" t="s">
        <v>259</v>
      </c>
      <c r="AU632" s="148" t="s">
        <v>88</v>
      </c>
      <c r="AV632" s="12" t="s">
        <v>88</v>
      </c>
      <c r="AW632" s="12" t="s">
        <v>35</v>
      </c>
      <c r="AX632" s="12" t="s">
        <v>19</v>
      </c>
      <c r="AY632" s="148" t="s">
        <v>146</v>
      </c>
    </row>
    <row r="633" spans="2:65" s="1" customFormat="1" ht="24" customHeight="1">
      <c r="B633" s="127"/>
      <c r="C633" s="128" t="s">
        <v>1212</v>
      </c>
      <c r="D633" s="128" t="s">
        <v>149</v>
      </c>
      <c r="E633" s="129" t="s">
        <v>1213</v>
      </c>
      <c r="F633" s="130" t="s">
        <v>1214</v>
      </c>
      <c r="G633" s="131" t="s">
        <v>235</v>
      </c>
      <c r="H633" s="132">
        <v>4</v>
      </c>
      <c r="I633" s="133"/>
      <c r="J633" s="133">
        <f>ROUND(I633*H633,2)</f>
        <v>0</v>
      </c>
      <c r="K633" s="130" t="s">
        <v>188</v>
      </c>
      <c r="L633" s="27"/>
      <c r="M633" s="134" t="s">
        <v>1</v>
      </c>
      <c r="N633" s="135" t="s">
        <v>44</v>
      </c>
      <c r="O633" s="136">
        <v>0.6</v>
      </c>
      <c r="P633" s="136">
        <f>O633*H633</f>
        <v>2.4</v>
      </c>
      <c r="Q633" s="136">
        <v>0.0012</v>
      </c>
      <c r="R633" s="136">
        <f>Q633*H633</f>
        <v>0.0048</v>
      </c>
      <c r="S633" s="136">
        <v>0</v>
      </c>
      <c r="T633" s="137">
        <f>S633*H633</f>
        <v>0</v>
      </c>
      <c r="AR633" s="138" t="s">
        <v>171</v>
      </c>
      <c r="AT633" s="138" t="s">
        <v>149</v>
      </c>
      <c r="AU633" s="138" t="s">
        <v>88</v>
      </c>
      <c r="AY633" s="15" t="s">
        <v>146</v>
      </c>
      <c r="BE633" s="139">
        <f>IF(N633="základní",J633,0)</f>
        <v>0</v>
      </c>
      <c r="BF633" s="139">
        <f>IF(N633="snížená",J633,0)</f>
        <v>0</v>
      </c>
      <c r="BG633" s="139">
        <f>IF(N633="zákl. přenesená",J633,0)</f>
        <v>0</v>
      </c>
      <c r="BH633" s="139">
        <f>IF(N633="sníž. přenesená",J633,0)</f>
        <v>0</v>
      </c>
      <c r="BI633" s="139">
        <f>IF(N633="nulová",J633,0)</f>
        <v>0</v>
      </c>
      <c r="BJ633" s="15" t="s">
        <v>19</v>
      </c>
      <c r="BK633" s="139">
        <f>ROUND(I633*H633,2)</f>
        <v>0</v>
      </c>
      <c r="BL633" s="15" t="s">
        <v>171</v>
      </c>
      <c r="BM633" s="138" t="s">
        <v>1215</v>
      </c>
    </row>
    <row r="634" spans="2:47" s="1" customFormat="1" ht="19.5">
      <c r="B634" s="27"/>
      <c r="D634" s="140" t="s">
        <v>156</v>
      </c>
      <c r="F634" s="141" t="s">
        <v>1216</v>
      </c>
      <c r="L634" s="27"/>
      <c r="M634" s="142"/>
      <c r="T634" s="51"/>
      <c r="AT634" s="15" t="s">
        <v>156</v>
      </c>
      <c r="AU634" s="15" t="s">
        <v>88</v>
      </c>
    </row>
    <row r="635" spans="2:47" s="1" customFormat="1" ht="48.75">
      <c r="B635" s="27"/>
      <c r="D635" s="140" t="s">
        <v>158</v>
      </c>
      <c r="F635" s="143" t="s">
        <v>1217</v>
      </c>
      <c r="L635" s="27"/>
      <c r="M635" s="142"/>
      <c r="T635" s="51"/>
      <c r="AT635" s="15" t="s">
        <v>158</v>
      </c>
      <c r="AU635" s="15" t="s">
        <v>88</v>
      </c>
    </row>
    <row r="636" spans="2:65" s="1" customFormat="1" ht="24" customHeight="1">
      <c r="B636" s="127"/>
      <c r="C636" s="128" t="s">
        <v>1218</v>
      </c>
      <c r="D636" s="128" t="s">
        <v>149</v>
      </c>
      <c r="E636" s="129" t="s">
        <v>528</v>
      </c>
      <c r="F636" s="130" t="s">
        <v>529</v>
      </c>
      <c r="G636" s="131" t="s">
        <v>235</v>
      </c>
      <c r="H636" s="132">
        <v>2</v>
      </c>
      <c r="I636" s="133"/>
      <c r="J636" s="133">
        <f>ROUND(I636*H636,2)</f>
        <v>0</v>
      </c>
      <c r="K636" s="130" t="s">
        <v>188</v>
      </c>
      <c r="L636" s="27"/>
      <c r="M636" s="134" t="s">
        <v>1</v>
      </c>
      <c r="N636" s="135" t="s">
        <v>44</v>
      </c>
      <c r="O636" s="136">
        <v>0.2</v>
      </c>
      <c r="P636" s="136">
        <f>O636*H636</f>
        <v>0.4</v>
      </c>
      <c r="Q636" s="136">
        <v>0.0007</v>
      </c>
      <c r="R636" s="136">
        <f>Q636*H636</f>
        <v>0.0014</v>
      </c>
      <c r="S636" s="136">
        <v>0</v>
      </c>
      <c r="T636" s="137">
        <f>S636*H636</f>
        <v>0</v>
      </c>
      <c r="AR636" s="138" t="s">
        <v>171</v>
      </c>
      <c r="AT636" s="138" t="s">
        <v>149</v>
      </c>
      <c r="AU636" s="138" t="s">
        <v>88</v>
      </c>
      <c r="AY636" s="15" t="s">
        <v>146</v>
      </c>
      <c r="BE636" s="139">
        <f>IF(N636="základní",J636,0)</f>
        <v>0</v>
      </c>
      <c r="BF636" s="139">
        <f>IF(N636="snížená",J636,0)</f>
        <v>0</v>
      </c>
      <c r="BG636" s="139">
        <f>IF(N636="zákl. přenesená",J636,0)</f>
        <v>0</v>
      </c>
      <c r="BH636" s="139">
        <f>IF(N636="sníž. přenesená",J636,0)</f>
        <v>0</v>
      </c>
      <c r="BI636" s="139">
        <f>IF(N636="nulová",J636,0)</f>
        <v>0</v>
      </c>
      <c r="BJ636" s="15" t="s">
        <v>19</v>
      </c>
      <c r="BK636" s="139">
        <f>ROUND(I636*H636,2)</f>
        <v>0</v>
      </c>
      <c r="BL636" s="15" t="s">
        <v>171</v>
      </c>
      <c r="BM636" s="138" t="s">
        <v>1219</v>
      </c>
    </row>
    <row r="637" spans="2:47" s="1" customFormat="1" ht="19.5">
      <c r="B637" s="27"/>
      <c r="D637" s="140" t="s">
        <v>156</v>
      </c>
      <c r="F637" s="141" t="s">
        <v>531</v>
      </c>
      <c r="L637" s="27"/>
      <c r="M637" s="142"/>
      <c r="T637" s="51"/>
      <c r="AT637" s="15" t="s">
        <v>156</v>
      </c>
      <c r="AU637" s="15" t="s">
        <v>88</v>
      </c>
    </row>
    <row r="638" spans="2:47" s="1" customFormat="1" ht="19.5">
      <c r="B638" s="27"/>
      <c r="D638" s="140" t="s">
        <v>158</v>
      </c>
      <c r="F638" s="143" t="s">
        <v>1220</v>
      </c>
      <c r="L638" s="27"/>
      <c r="M638" s="142"/>
      <c r="T638" s="51"/>
      <c r="AT638" s="15" t="s">
        <v>158</v>
      </c>
      <c r="AU638" s="15" t="s">
        <v>88</v>
      </c>
    </row>
    <row r="639" spans="2:65" s="1" customFormat="1" ht="16.5" customHeight="1">
      <c r="B639" s="127"/>
      <c r="C639" s="128" t="s">
        <v>25</v>
      </c>
      <c r="D639" s="128" t="s">
        <v>149</v>
      </c>
      <c r="E639" s="129" t="s">
        <v>1221</v>
      </c>
      <c r="F639" s="130" t="s">
        <v>1222</v>
      </c>
      <c r="G639" s="131" t="s">
        <v>235</v>
      </c>
      <c r="H639" s="132">
        <v>3</v>
      </c>
      <c r="I639" s="133"/>
      <c r="J639" s="133">
        <f>ROUND(I639*H639,2)</f>
        <v>0</v>
      </c>
      <c r="K639" s="130" t="s">
        <v>188</v>
      </c>
      <c r="L639" s="27"/>
      <c r="M639" s="134" t="s">
        <v>1</v>
      </c>
      <c r="N639" s="135" t="s">
        <v>44</v>
      </c>
      <c r="O639" s="136">
        <v>0.383</v>
      </c>
      <c r="P639" s="136">
        <f>O639*H639</f>
        <v>1.149</v>
      </c>
      <c r="Q639" s="136">
        <v>0.08542</v>
      </c>
      <c r="R639" s="136">
        <f>Q639*H639</f>
        <v>0.25626</v>
      </c>
      <c r="S639" s="136">
        <v>0</v>
      </c>
      <c r="T639" s="137">
        <f>S639*H639</f>
        <v>0</v>
      </c>
      <c r="AR639" s="138" t="s">
        <v>171</v>
      </c>
      <c r="AT639" s="138" t="s">
        <v>149</v>
      </c>
      <c r="AU639" s="138" t="s">
        <v>88</v>
      </c>
      <c r="AY639" s="15" t="s">
        <v>146</v>
      </c>
      <c r="BE639" s="139">
        <f>IF(N639="základní",J639,0)</f>
        <v>0</v>
      </c>
      <c r="BF639" s="139">
        <f>IF(N639="snížená",J639,0)</f>
        <v>0</v>
      </c>
      <c r="BG639" s="139">
        <f>IF(N639="zákl. přenesená",J639,0)</f>
        <v>0</v>
      </c>
      <c r="BH639" s="139">
        <f>IF(N639="sníž. přenesená",J639,0)</f>
        <v>0</v>
      </c>
      <c r="BI639" s="139">
        <f>IF(N639="nulová",J639,0)</f>
        <v>0</v>
      </c>
      <c r="BJ639" s="15" t="s">
        <v>19</v>
      </c>
      <c r="BK639" s="139">
        <f>ROUND(I639*H639,2)</f>
        <v>0</v>
      </c>
      <c r="BL639" s="15" t="s">
        <v>171</v>
      </c>
      <c r="BM639" s="138" t="s">
        <v>1223</v>
      </c>
    </row>
    <row r="640" spans="2:47" s="1" customFormat="1" ht="12">
      <c r="B640" s="27"/>
      <c r="D640" s="140" t="s">
        <v>156</v>
      </c>
      <c r="F640" s="141" t="s">
        <v>1224</v>
      </c>
      <c r="L640" s="27"/>
      <c r="M640" s="142"/>
      <c r="T640" s="51"/>
      <c r="AT640" s="15" t="s">
        <v>156</v>
      </c>
      <c r="AU640" s="15" t="s">
        <v>88</v>
      </c>
    </row>
    <row r="641" spans="2:47" s="1" customFormat="1" ht="29.25">
      <c r="B641" s="27"/>
      <c r="D641" s="140" t="s">
        <v>158</v>
      </c>
      <c r="F641" s="143" t="s">
        <v>1225</v>
      </c>
      <c r="L641" s="27"/>
      <c r="M641" s="142"/>
      <c r="T641" s="51"/>
      <c r="AT641" s="15" t="s">
        <v>158</v>
      </c>
      <c r="AU641" s="15" t="s">
        <v>88</v>
      </c>
    </row>
    <row r="642" spans="2:51" s="12" customFormat="1" ht="12">
      <c r="B642" s="147"/>
      <c r="D642" s="140" t="s">
        <v>259</v>
      </c>
      <c r="E642" s="148" t="s">
        <v>1</v>
      </c>
      <c r="F642" s="149" t="s">
        <v>1226</v>
      </c>
      <c r="H642" s="150">
        <v>2</v>
      </c>
      <c r="L642" s="147"/>
      <c r="M642" s="151"/>
      <c r="T642" s="152"/>
      <c r="AT642" s="148" t="s">
        <v>259</v>
      </c>
      <c r="AU642" s="148" t="s">
        <v>88</v>
      </c>
      <c r="AV642" s="12" t="s">
        <v>88</v>
      </c>
      <c r="AW642" s="12" t="s">
        <v>35</v>
      </c>
      <c r="AX642" s="12" t="s">
        <v>79</v>
      </c>
      <c r="AY642" s="148" t="s">
        <v>146</v>
      </c>
    </row>
    <row r="643" spans="2:51" s="12" customFormat="1" ht="22.5">
      <c r="B643" s="147"/>
      <c r="D643" s="140" t="s">
        <v>259</v>
      </c>
      <c r="E643" s="148" t="s">
        <v>1</v>
      </c>
      <c r="F643" s="149" t="s">
        <v>1227</v>
      </c>
      <c r="H643" s="150">
        <v>1</v>
      </c>
      <c r="L643" s="147"/>
      <c r="M643" s="151"/>
      <c r="T643" s="152"/>
      <c r="AT643" s="148" t="s">
        <v>259</v>
      </c>
      <c r="AU643" s="148" t="s">
        <v>88</v>
      </c>
      <c r="AV643" s="12" t="s">
        <v>88</v>
      </c>
      <c r="AW643" s="12" t="s">
        <v>35</v>
      </c>
      <c r="AX643" s="12" t="s">
        <v>79</v>
      </c>
      <c r="AY643" s="148" t="s">
        <v>146</v>
      </c>
    </row>
    <row r="644" spans="2:51" s="13" customFormat="1" ht="12">
      <c r="B644" s="153"/>
      <c r="D644" s="140" t="s">
        <v>259</v>
      </c>
      <c r="E644" s="154" t="s">
        <v>1</v>
      </c>
      <c r="F644" s="155" t="s">
        <v>263</v>
      </c>
      <c r="H644" s="156">
        <v>3</v>
      </c>
      <c r="L644" s="153"/>
      <c r="M644" s="157"/>
      <c r="T644" s="158"/>
      <c r="AT644" s="154" t="s">
        <v>259</v>
      </c>
      <c r="AU644" s="154" t="s">
        <v>88</v>
      </c>
      <c r="AV644" s="13" t="s">
        <v>171</v>
      </c>
      <c r="AW644" s="13" t="s">
        <v>35</v>
      </c>
      <c r="AX644" s="13" t="s">
        <v>19</v>
      </c>
      <c r="AY644" s="154" t="s">
        <v>146</v>
      </c>
    </row>
    <row r="645" spans="2:65" s="1" customFormat="1" ht="24" customHeight="1">
      <c r="B645" s="127"/>
      <c r="C645" s="128" t="s">
        <v>1228</v>
      </c>
      <c r="D645" s="128" t="s">
        <v>149</v>
      </c>
      <c r="E645" s="129" t="s">
        <v>1229</v>
      </c>
      <c r="F645" s="130" t="s">
        <v>1230</v>
      </c>
      <c r="G645" s="131" t="s">
        <v>235</v>
      </c>
      <c r="H645" s="132">
        <v>4</v>
      </c>
      <c r="I645" s="133"/>
      <c r="J645" s="133">
        <f>ROUND(I645*H645,2)</f>
        <v>0</v>
      </c>
      <c r="K645" s="130" t="s">
        <v>188</v>
      </c>
      <c r="L645" s="27"/>
      <c r="M645" s="134" t="s">
        <v>1</v>
      </c>
      <c r="N645" s="135" t="s">
        <v>44</v>
      </c>
      <c r="O645" s="136">
        <v>0.383</v>
      </c>
      <c r="P645" s="136">
        <f>O645*H645</f>
        <v>1.532</v>
      </c>
      <c r="Q645" s="136">
        <v>0.08542</v>
      </c>
      <c r="R645" s="136">
        <f>Q645*H645</f>
        <v>0.34168</v>
      </c>
      <c r="S645" s="136">
        <v>0</v>
      </c>
      <c r="T645" s="137">
        <f>S645*H645</f>
        <v>0</v>
      </c>
      <c r="AR645" s="138" t="s">
        <v>171</v>
      </c>
      <c r="AT645" s="138" t="s">
        <v>149</v>
      </c>
      <c r="AU645" s="138" t="s">
        <v>88</v>
      </c>
      <c r="AY645" s="15" t="s">
        <v>146</v>
      </c>
      <c r="BE645" s="139">
        <f>IF(N645="základní",J645,0)</f>
        <v>0</v>
      </c>
      <c r="BF645" s="139">
        <f>IF(N645="snížená",J645,0)</f>
        <v>0</v>
      </c>
      <c r="BG645" s="139">
        <f>IF(N645="zákl. přenesená",J645,0)</f>
        <v>0</v>
      </c>
      <c r="BH645" s="139">
        <f>IF(N645="sníž. přenesená",J645,0)</f>
        <v>0</v>
      </c>
      <c r="BI645" s="139">
        <f>IF(N645="nulová",J645,0)</f>
        <v>0</v>
      </c>
      <c r="BJ645" s="15" t="s">
        <v>19</v>
      </c>
      <c r="BK645" s="139">
        <f>ROUND(I645*H645,2)</f>
        <v>0</v>
      </c>
      <c r="BL645" s="15" t="s">
        <v>171</v>
      </c>
      <c r="BM645" s="138" t="s">
        <v>1231</v>
      </c>
    </row>
    <row r="646" spans="2:47" s="1" customFormat="1" ht="19.5">
      <c r="B646" s="27"/>
      <c r="D646" s="140" t="s">
        <v>156</v>
      </c>
      <c r="F646" s="141" t="s">
        <v>1232</v>
      </c>
      <c r="L646" s="27"/>
      <c r="M646" s="142"/>
      <c r="T646" s="51"/>
      <c r="AT646" s="15" t="s">
        <v>156</v>
      </c>
      <c r="AU646" s="15" t="s">
        <v>88</v>
      </c>
    </row>
    <row r="647" spans="2:47" s="1" customFormat="1" ht="19.5">
      <c r="B647" s="27"/>
      <c r="D647" s="140" t="s">
        <v>158</v>
      </c>
      <c r="F647" s="143" t="s">
        <v>1233</v>
      </c>
      <c r="L647" s="27"/>
      <c r="M647" s="142"/>
      <c r="T647" s="51"/>
      <c r="AT647" s="15" t="s">
        <v>158</v>
      </c>
      <c r="AU647" s="15" t="s">
        <v>88</v>
      </c>
    </row>
    <row r="648" spans="2:65" s="1" customFormat="1" ht="24" customHeight="1">
      <c r="B648" s="127"/>
      <c r="C648" s="128" t="s">
        <v>1234</v>
      </c>
      <c r="D648" s="128" t="s">
        <v>149</v>
      </c>
      <c r="E648" s="129" t="s">
        <v>1235</v>
      </c>
      <c r="F648" s="130" t="s">
        <v>1236</v>
      </c>
      <c r="G648" s="131" t="s">
        <v>287</v>
      </c>
      <c r="H648" s="132">
        <v>24</v>
      </c>
      <c r="I648" s="133"/>
      <c r="J648" s="133">
        <f>ROUND(I648*H648,2)</f>
        <v>0</v>
      </c>
      <c r="K648" s="130" t="s">
        <v>188</v>
      </c>
      <c r="L648" s="27"/>
      <c r="M648" s="134" t="s">
        <v>1</v>
      </c>
      <c r="N648" s="135" t="s">
        <v>44</v>
      </c>
      <c r="O648" s="136">
        <v>0.216</v>
      </c>
      <c r="P648" s="136">
        <f>O648*H648</f>
        <v>5.184</v>
      </c>
      <c r="Q648" s="136">
        <v>0.11519</v>
      </c>
      <c r="R648" s="136">
        <f>Q648*H648</f>
        <v>2.76456</v>
      </c>
      <c r="S648" s="136">
        <v>0</v>
      </c>
      <c r="T648" s="137">
        <f>S648*H648</f>
        <v>0</v>
      </c>
      <c r="AR648" s="138" t="s">
        <v>171</v>
      </c>
      <c r="AT648" s="138" t="s">
        <v>149</v>
      </c>
      <c r="AU648" s="138" t="s">
        <v>88</v>
      </c>
      <c r="AY648" s="15" t="s">
        <v>146</v>
      </c>
      <c r="BE648" s="139">
        <f>IF(N648="základní",J648,0)</f>
        <v>0</v>
      </c>
      <c r="BF648" s="139">
        <f>IF(N648="snížená",J648,0)</f>
        <v>0</v>
      </c>
      <c r="BG648" s="139">
        <f>IF(N648="zákl. přenesená",J648,0)</f>
        <v>0</v>
      </c>
      <c r="BH648" s="139">
        <f>IF(N648="sníž. přenesená",J648,0)</f>
        <v>0</v>
      </c>
      <c r="BI648" s="139">
        <f>IF(N648="nulová",J648,0)</f>
        <v>0</v>
      </c>
      <c r="BJ648" s="15" t="s">
        <v>19</v>
      </c>
      <c r="BK648" s="139">
        <f>ROUND(I648*H648,2)</f>
        <v>0</v>
      </c>
      <c r="BL648" s="15" t="s">
        <v>171</v>
      </c>
      <c r="BM648" s="138" t="s">
        <v>1237</v>
      </c>
    </row>
    <row r="649" spans="2:47" s="1" customFormat="1" ht="29.25">
      <c r="B649" s="27"/>
      <c r="D649" s="140" t="s">
        <v>156</v>
      </c>
      <c r="F649" s="141" t="s">
        <v>1238</v>
      </c>
      <c r="L649" s="27"/>
      <c r="M649" s="142"/>
      <c r="T649" s="51"/>
      <c r="AT649" s="15" t="s">
        <v>156</v>
      </c>
      <c r="AU649" s="15" t="s">
        <v>88</v>
      </c>
    </row>
    <row r="650" spans="2:47" s="1" customFormat="1" ht="29.25">
      <c r="B650" s="27"/>
      <c r="D650" s="140" t="s">
        <v>158</v>
      </c>
      <c r="F650" s="143" t="s">
        <v>1239</v>
      </c>
      <c r="L650" s="27"/>
      <c r="M650" s="142"/>
      <c r="T650" s="51"/>
      <c r="AT650" s="15" t="s">
        <v>158</v>
      </c>
      <c r="AU650" s="15" t="s">
        <v>88</v>
      </c>
    </row>
    <row r="651" spans="2:65" s="1" customFormat="1" ht="16.5" customHeight="1">
      <c r="B651" s="127"/>
      <c r="C651" s="162" t="s">
        <v>1240</v>
      </c>
      <c r="D651" s="162" t="s">
        <v>643</v>
      </c>
      <c r="E651" s="163" t="s">
        <v>1241</v>
      </c>
      <c r="F651" s="164" t="s">
        <v>1242</v>
      </c>
      <c r="G651" s="165" t="s">
        <v>287</v>
      </c>
      <c r="H651" s="166">
        <v>24</v>
      </c>
      <c r="I651" s="167"/>
      <c r="J651" s="167">
        <f>ROUND(I651*H651,2)</f>
        <v>0</v>
      </c>
      <c r="K651" s="164" t="s">
        <v>188</v>
      </c>
      <c r="L651" s="168"/>
      <c r="M651" s="169" t="s">
        <v>1</v>
      </c>
      <c r="N651" s="170" t="s">
        <v>44</v>
      </c>
      <c r="O651" s="136">
        <v>0</v>
      </c>
      <c r="P651" s="136">
        <f>O651*H651</f>
        <v>0</v>
      </c>
      <c r="Q651" s="136">
        <v>0.0821</v>
      </c>
      <c r="R651" s="136">
        <f>Q651*H651</f>
        <v>1.9704000000000002</v>
      </c>
      <c r="S651" s="136">
        <v>0</v>
      </c>
      <c r="T651" s="137">
        <f>S651*H651</f>
        <v>0</v>
      </c>
      <c r="AR651" s="138" t="s">
        <v>199</v>
      </c>
      <c r="AT651" s="138" t="s">
        <v>643</v>
      </c>
      <c r="AU651" s="138" t="s">
        <v>88</v>
      </c>
      <c r="AY651" s="15" t="s">
        <v>146</v>
      </c>
      <c r="BE651" s="139">
        <f>IF(N651="základní",J651,0)</f>
        <v>0</v>
      </c>
      <c r="BF651" s="139">
        <f>IF(N651="snížená",J651,0)</f>
        <v>0</v>
      </c>
      <c r="BG651" s="139">
        <f>IF(N651="zákl. přenesená",J651,0)</f>
        <v>0</v>
      </c>
      <c r="BH651" s="139">
        <f>IF(N651="sníž. přenesená",J651,0)</f>
        <v>0</v>
      </c>
      <c r="BI651" s="139">
        <f>IF(N651="nulová",J651,0)</f>
        <v>0</v>
      </c>
      <c r="BJ651" s="15" t="s">
        <v>19</v>
      </c>
      <c r="BK651" s="139">
        <f>ROUND(I651*H651,2)</f>
        <v>0</v>
      </c>
      <c r="BL651" s="15" t="s">
        <v>171</v>
      </c>
      <c r="BM651" s="138" t="s">
        <v>1243</v>
      </c>
    </row>
    <row r="652" spans="2:47" s="1" customFormat="1" ht="12">
      <c r="B652" s="27"/>
      <c r="D652" s="140" t="s">
        <v>156</v>
      </c>
      <c r="F652" s="141" t="s">
        <v>1244</v>
      </c>
      <c r="L652" s="27"/>
      <c r="M652" s="142"/>
      <c r="T652" s="51"/>
      <c r="AT652" s="15" t="s">
        <v>156</v>
      </c>
      <c r="AU652" s="15" t="s">
        <v>88</v>
      </c>
    </row>
    <row r="653" spans="2:65" s="1" customFormat="1" ht="24" customHeight="1">
      <c r="B653" s="127"/>
      <c r="C653" s="128" t="s">
        <v>1245</v>
      </c>
      <c r="D653" s="128" t="s">
        <v>149</v>
      </c>
      <c r="E653" s="129" t="s">
        <v>1246</v>
      </c>
      <c r="F653" s="130" t="s">
        <v>1247</v>
      </c>
      <c r="G653" s="131" t="s">
        <v>287</v>
      </c>
      <c r="H653" s="132">
        <v>119</v>
      </c>
      <c r="I653" s="133"/>
      <c r="J653" s="133">
        <f>ROUND(I653*H653,2)</f>
        <v>0</v>
      </c>
      <c r="K653" s="130" t="s">
        <v>188</v>
      </c>
      <c r="L653" s="27"/>
      <c r="M653" s="134" t="s">
        <v>1</v>
      </c>
      <c r="N653" s="135" t="s">
        <v>44</v>
      </c>
      <c r="O653" s="136">
        <v>0.216</v>
      </c>
      <c r="P653" s="136">
        <f>O653*H653</f>
        <v>25.704</v>
      </c>
      <c r="Q653" s="136">
        <v>0.1295</v>
      </c>
      <c r="R653" s="136">
        <f>Q653*H653</f>
        <v>15.4105</v>
      </c>
      <c r="S653" s="136">
        <v>0</v>
      </c>
      <c r="T653" s="137">
        <f>S653*H653</f>
        <v>0</v>
      </c>
      <c r="AR653" s="138" t="s">
        <v>171</v>
      </c>
      <c r="AT653" s="138" t="s">
        <v>149</v>
      </c>
      <c r="AU653" s="138" t="s">
        <v>88</v>
      </c>
      <c r="AY653" s="15" t="s">
        <v>146</v>
      </c>
      <c r="BE653" s="139">
        <f>IF(N653="základní",J653,0)</f>
        <v>0</v>
      </c>
      <c r="BF653" s="139">
        <f>IF(N653="snížená",J653,0)</f>
        <v>0</v>
      </c>
      <c r="BG653" s="139">
        <f>IF(N653="zákl. přenesená",J653,0)</f>
        <v>0</v>
      </c>
      <c r="BH653" s="139">
        <f>IF(N653="sníž. přenesená",J653,0)</f>
        <v>0</v>
      </c>
      <c r="BI653" s="139">
        <f>IF(N653="nulová",J653,0)</f>
        <v>0</v>
      </c>
      <c r="BJ653" s="15" t="s">
        <v>19</v>
      </c>
      <c r="BK653" s="139">
        <f>ROUND(I653*H653,2)</f>
        <v>0</v>
      </c>
      <c r="BL653" s="15" t="s">
        <v>171</v>
      </c>
      <c r="BM653" s="138" t="s">
        <v>1248</v>
      </c>
    </row>
    <row r="654" spans="2:47" s="1" customFormat="1" ht="29.25">
      <c r="B654" s="27"/>
      <c r="D654" s="140" t="s">
        <v>156</v>
      </c>
      <c r="F654" s="141" t="s">
        <v>1249</v>
      </c>
      <c r="L654" s="27"/>
      <c r="M654" s="142"/>
      <c r="T654" s="51"/>
      <c r="AT654" s="15" t="s">
        <v>156</v>
      </c>
      <c r="AU654" s="15" t="s">
        <v>88</v>
      </c>
    </row>
    <row r="655" spans="2:47" s="1" customFormat="1" ht="29.25">
      <c r="B655" s="27"/>
      <c r="D655" s="140" t="s">
        <v>158</v>
      </c>
      <c r="F655" s="143" t="s">
        <v>1250</v>
      </c>
      <c r="L655" s="27"/>
      <c r="M655" s="142"/>
      <c r="T655" s="51"/>
      <c r="AT655" s="15" t="s">
        <v>158</v>
      </c>
      <c r="AU655" s="15" t="s">
        <v>88</v>
      </c>
    </row>
    <row r="656" spans="2:51" s="12" customFormat="1" ht="12">
      <c r="B656" s="147"/>
      <c r="D656" s="140" t="s">
        <v>259</v>
      </c>
      <c r="E656" s="148" t="s">
        <v>1</v>
      </c>
      <c r="F656" s="149" t="s">
        <v>1251</v>
      </c>
      <c r="H656" s="150">
        <v>16</v>
      </c>
      <c r="L656" s="147"/>
      <c r="M656" s="151"/>
      <c r="T656" s="152"/>
      <c r="AT656" s="148" t="s">
        <v>259</v>
      </c>
      <c r="AU656" s="148" t="s">
        <v>88</v>
      </c>
      <c r="AV656" s="12" t="s">
        <v>88</v>
      </c>
      <c r="AW656" s="12" t="s">
        <v>35</v>
      </c>
      <c r="AX656" s="12" t="s">
        <v>79</v>
      </c>
      <c r="AY656" s="148" t="s">
        <v>146</v>
      </c>
    </row>
    <row r="657" spans="2:51" s="12" customFormat="1" ht="12">
      <c r="B657" s="147"/>
      <c r="D657" s="140" t="s">
        <v>259</v>
      </c>
      <c r="E657" s="148" t="s">
        <v>1</v>
      </c>
      <c r="F657" s="149" t="s">
        <v>1252</v>
      </c>
      <c r="H657" s="150">
        <v>6.5</v>
      </c>
      <c r="L657" s="147"/>
      <c r="M657" s="151"/>
      <c r="T657" s="152"/>
      <c r="AT657" s="148" t="s">
        <v>259</v>
      </c>
      <c r="AU657" s="148" t="s">
        <v>88</v>
      </c>
      <c r="AV657" s="12" t="s">
        <v>88</v>
      </c>
      <c r="AW657" s="12" t="s">
        <v>35</v>
      </c>
      <c r="AX657" s="12" t="s">
        <v>79</v>
      </c>
      <c r="AY657" s="148" t="s">
        <v>146</v>
      </c>
    </row>
    <row r="658" spans="2:51" s="12" customFormat="1" ht="12">
      <c r="B658" s="147"/>
      <c r="D658" s="140" t="s">
        <v>259</v>
      </c>
      <c r="E658" s="148" t="s">
        <v>1</v>
      </c>
      <c r="F658" s="149" t="s">
        <v>1253</v>
      </c>
      <c r="H658" s="150">
        <v>10.5</v>
      </c>
      <c r="L658" s="147"/>
      <c r="M658" s="151"/>
      <c r="T658" s="152"/>
      <c r="AT658" s="148" t="s">
        <v>259</v>
      </c>
      <c r="AU658" s="148" t="s">
        <v>88</v>
      </c>
      <c r="AV658" s="12" t="s">
        <v>88</v>
      </c>
      <c r="AW658" s="12" t="s">
        <v>35</v>
      </c>
      <c r="AX658" s="12" t="s">
        <v>79</v>
      </c>
      <c r="AY658" s="148" t="s">
        <v>146</v>
      </c>
    </row>
    <row r="659" spans="2:51" s="12" customFormat="1" ht="12">
      <c r="B659" s="147"/>
      <c r="D659" s="140" t="s">
        <v>259</v>
      </c>
      <c r="E659" s="148" t="s">
        <v>1</v>
      </c>
      <c r="F659" s="149" t="s">
        <v>1254</v>
      </c>
      <c r="H659" s="150">
        <v>28.5</v>
      </c>
      <c r="L659" s="147"/>
      <c r="M659" s="151"/>
      <c r="T659" s="152"/>
      <c r="AT659" s="148" t="s">
        <v>259</v>
      </c>
      <c r="AU659" s="148" t="s">
        <v>88</v>
      </c>
      <c r="AV659" s="12" t="s">
        <v>88</v>
      </c>
      <c r="AW659" s="12" t="s">
        <v>35</v>
      </c>
      <c r="AX659" s="12" t="s">
        <v>79</v>
      </c>
      <c r="AY659" s="148" t="s">
        <v>146</v>
      </c>
    </row>
    <row r="660" spans="2:51" s="12" customFormat="1" ht="12">
      <c r="B660" s="147"/>
      <c r="D660" s="140" t="s">
        <v>259</v>
      </c>
      <c r="E660" s="148" t="s">
        <v>1</v>
      </c>
      <c r="F660" s="149" t="s">
        <v>1255</v>
      </c>
      <c r="H660" s="150">
        <v>15</v>
      </c>
      <c r="L660" s="147"/>
      <c r="M660" s="151"/>
      <c r="T660" s="152"/>
      <c r="AT660" s="148" t="s">
        <v>259</v>
      </c>
      <c r="AU660" s="148" t="s">
        <v>88</v>
      </c>
      <c r="AV660" s="12" t="s">
        <v>88</v>
      </c>
      <c r="AW660" s="12" t="s">
        <v>35</v>
      </c>
      <c r="AX660" s="12" t="s">
        <v>79</v>
      </c>
      <c r="AY660" s="148" t="s">
        <v>146</v>
      </c>
    </row>
    <row r="661" spans="2:51" s="12" customFormat="1" ht="12">
      <c r="B661" s="147"/>
      <c r="D661" s="140" t="s">
        <v>259</v>
      </c>
      <c r="E661" s="148" t="s">
        <v>1</v>
      </c>
      <c r="F661" s="149" t="s">
        <v>1256</v>
      </c>
      <c r="H661" s="150">
        <v>25</v>
      </c>
      <c r="L661" s="147"/>
      <c r="M661" s="151"/>
      <c r="T661" s="152"/>
      <c r="AT661" s="148" t="s">
        <v>259</v>
      </c>
      <c r="AU661" s="148" t="s">
        <v>88</v>
      </c>
      <c r="AV661" s="12" t="s">
        <v>88</v>
      </c>
      <c r="AW661" s="12" t="s">
        <v>35</v>
      </c>
      <c r="AX661" s="12" t="s">
        <v>79</v>
      </c>
      <c r="AY661" s="148" t="s">
        <v>146</v>
      </c>
    </row>
    <row r="662" spans="2:51" s="12" customFormat="1" ht="12">
      <c r="B662" s="147"/>
      <c r="D662" s="140" t="s">
        <v>259</v>
      </c>
      <c r="E662" s="148" t="s">
        <v>1</v>
      </c>
      <c r="F662" s="149" t="s">
        <v>1257</v>
      </c>
      <c r="H662" s="150">
        <v>17.5</v>
      </c>
      <c r="L662" s="147"/>
      <c r="M662" s="151"/>
      <c r="T662" s="152"/>
      <c r="AT662" s="148" t="s">
        <v>259</v>
      </c>
      <c r="AU662" s="148" t="s">
        <v>88</v>
      </c>
      <c r="AV662" s="12" t="s">
        <v>88</v>
      </c>
      <c r="AW662" s="12" t="s">
        <v>35</v>
      </c>
      <c r="AX662" s="12" t="s">
        <v>79</v>
      </c>
      <c r="AY662" s="148" t="s">
        <v>146</v>
      </c>
    </row>
    <row r="663" spans="2:51" s="13" customFormat="1" ht="12">
      <c r="B663" s="153"/>
      <c r="D663" s="140" t="s">
        <v>259</v>
      </c>
      <c r="E663" s="154" t="s">
        <v>1</v>
      </c>
      <c r="F663" s="155" t="s">
        <v>263</v>
      </c>
      <c r="H663" s="156">
        <v>119</v>
      </c>
      <c r="L663" s="153"/>
      <c r="M663" s="157"/>
      <c r="T663" s="158"/>
      <c r="AT663" s="154" t="s">
        <v>259</v>
      </c>
      <c r="AU663" s="154" t="s">
        <v>88</v>
      </c>
      <c r="AV663" s="13" t="s">
        <v>171</v>
      </c>
      <c r="AW663" s="13" t="s">
        <v>35</v>
      </c>
      <c r="AX663" s="13" t="s">
        <v>19</v>
      </c>
      <c r="AY663" s="154" t="s">
        <v>146</v>
      </c>
    </row>
    <row r="664" spans="2:65" s="1" customFormat="1" ht="16.5" customHeight="1">
      <c r="B664" s="127"/>
      <c r="C664" s="162" t="s">
        <v>1258</v>
      </c>
      <c r="D664" s="162" t="s">
        <v>643</v>
      </c>
      <c r="E664" s="163" t="s">
        <v>1259</v>
      </c>
      <c r="F664" s="164" t="s">
        <v>1260</v>
      </c>
      <c r="G664" s="165" t="s">
        <v>287</v>
      </c>
      <c r="H664" s="166">
        <v>119</v>
      </c>
      <c r="I664" s="167"/>
      <c r="J664" s="167">
        <f>ROUND(I664*H664,2)</f>
        <v>0</v>
      </c>
      <c r="K664" s="164" t="s">
        <v>188</v>
      </c>
      <c r="L664" s="168"/>
      <c r="M664" s="169" t="s">
        <v>1</v>
      </c>
      <c r="N664" s="170" t="s">
        <v>44</v>
      </c>
      <c r="O664" s="136">
        <v>0</v>
      </c>
      <c r="P664" s="136">
        <f>O664*H664</f>
        <v>0</v>
      </c>
      <c r="Q664" s="136">
        <v>0.058</v>
      </c>
      <c r="R664" s="136">
        <f>Q664*H664</f>
        <v>6.902</v>
      </c>
      <c r="S664" s="136">
        <v>0</v>
      </c>
      <c r="T664" s="137">
        <f>S664*H664</f>
        <v>0</v>
      </c>
      <c r="AR664" s="138" t="s">
        <v>199</v>
      </c>
      <c r="AT664" s="138" t="s">
        <v>643</v>
      </c>
      <c r="AU664" s="138" t="s">
        <v>88</v>
      </c>
      <c r="AY664" s="15" t="s">
        <v>146</v>
      </c>
      <c r="BE664" s="139">
        <f>IF(N664="základní",J664,0)</f>
        <v>0</v>
      </c>
      <c r="BF664" s="139">
        <f>IF(N664="snížená",J664,0)</f>
        <v>0</v>
      </c>
      <c r="BG664" s="139">
        <f>IF(N664="zákl. přenesená",J664,0)</f>
        <v>0</v>
      </c>
      <c r="BH664" s="139">
        <f>IF(N664="sníž. přenesená",J664,0)</f>
        <v>0</v>
      </c>
      <c r="BI664" s="139">
        <f>IF(N664="nulová",J664,0)</f>
        <v>0</v>
      </c>
      <c r="BJ664" s="15" t="s">
        <v>19</v>
      </c>
      <c r="BK664" s="139">
        <f>ROUND(I664*H664,2)</f>
        <v>0</v>
      </c>
      <c r="BL664" s="15" t="s">
        <v>171</v>
      </c>
      <c r="BM664" s="138" t="s">
        <v>1261</v>
      </c>
    </row>
    <row r="665" spans="2:47" s="1" customFormat="1" ht="12">
      <c r="B665" s="27"/>
      <c r="D665" s="140" t="s">
        <v>156</v>
      </c>
      <c r="F665" s="141" t="s">
        <v>1260</v>
      </c>
      <c r="L665" s="27"/>
      <c r="M665" s="142"/>
      <c r="T665" s="51"/>
      <c r="AT665" s="15" t="s">
        <v>156</v>
      </c>
      <c r="AU665" s="15" t="s">
        <v>88</v>
      </c>
    </row>
    <row r="666" spans="2:65" s="1" customFormat="1" ht="24" customHeight="1">
      <c r="B666" s="127"/>
      <c r="C666" s="128" t="s">
        <v>1262</v>
      </c>
      <c r="D666" s="128" t="s">
        <v>149</v>
      </c>
      <c r="E666" s="129" t="s">
        <v>1263</v>
      </c>
      <c r="F666" s="130" t="s">
        <v>1264</v>
      </c>
      <c r="G666" s="131" t="s">
        <v>287</v>
      </c>
      <c r="H666" s="132">
        <v>26.2</v>
      </c>
      <c r="I666" s="133"/>
      <c r="J666" s="133">
        <f>ROUND(I666*H666,2)</f>
        <v>0</v>
      </c>
      <c r="K666" s="130" t="s">
        <v>188</v>
      </c>
      <c r="L666" s="27"/>
      <c r="M666" s="134" t="s">
        <v>1</v>
      </c>
      <c r="N666" s="135" t="s">
        <v>44</v>
      </c>
      <c r="O666" s="136">
        <v>0.24</v>
      </c>
      <c r="P666" s="136">
        <f>O666*H666</f>
        <v>6.287999999999999</v>
      </c>
      <c r="Q666" s="136">
        <v>1E-05</v>
      </c>
      <c r="R666" s="136">
        <f>Q666*H666</f>
        <v>0.000262</v>
      </c>
      <c r="S666" s="136">
        <v>0</v>
      </c>
      <c r="T666" s="137">
        <f>S666*H666</f>
        <v>0</v>
      </c>
      <c r="AR666" s="138" t="s">
        <v>171</v>
      </c>
      <c r="AT666" s="138" t="s">
        <v>149</v>
      </c>
      <c r="AU666" s="138" t="s">
        <v>88</v>
      </c>
      <c r="AY666" s="15" t="s">
        <v>146</v>
      </c>
      <c r="BE666" s="139">
        <f>IF(N666="základní",J666,0)</f>
        <v>0</v>
      </c>
      <c r="BF666" s="139">
        <f>IF(N666="snížená",J666,0)</f>
        <v>0</v>
      </c>
      <c r="BG666" s="139">
        <f>IF(N666="zákl. přenesená",J666,0)</f>
        <v>0</v>
      </c>
      <c r="BH666" s="139">
        <f>IF(N666="sníž. přenesená",J666,0)</f>
        <v>0</v>
      </c>
      <c r="BI666" s="139">
        <f>IF(N666="nulová",J666,0)</f>
        <v>0</v>
      </c>
      <c r="BJ666" s="15" t="s">
        <v>19</v>
      </c>
      <c r="BK666" s="139">
        <f>ROUND(I666*H666,2)</f>
        <v>0</v>
      </c>
      <c r="BL666" s="15" t="s">
        <v>171</v>
      </c>
      <c r="BM666" s="138" t="s">
        <v>1265</v>
      </c>
    </row>
    <row r="667" spans="2:47" s="1" customFormat="1" ht="19.5">
      <c r="B667" s="27"/>
      <c r="D667" s="140" t="s">
        <v>156</v>
      </c>
      <c r="F667" s="141" t="s">
        <v>1266</v>
      </c>
      <c r="L667" s="27"/>
      <c r="M667" s="142"/>
      <c r="T667" s="51"/>
      <c r="AT667" s="15" t="s">
        <v>156</v>
      </c>
      <c r="AU667" s="15" t="s">
        <v>88</v>
      </c>
    </row>
    <row r="668" spans="2:47" s="1" customFormat="1" ht="29.25">
      <c r="B668" s="27"/>
      <c r="D668" s="140" t="s">
        <v>158</v>
      </c>
      <c r="F668" s="143" t="s">
        <v>1267</v>
      </c>
      <c r="L668" s="27"/>
      <c r="M668" s="142"/>
      <c r="T668" s="51"/>
      <c r="AT668" s="15" t="s">
        <v>158</v>
      </c>
      <c r="AU668" s="15" t="s">
        <v>88</v>
      </c>
    </row>
    <row r="669" spans="2:51" s="12" customFormat="1" ht="12">
      <c r="B669" s="147"/>
      <c r="D669" s="140" t="s">
        <v>259</v>
      </c>
      <c r="E669" s="148" t="s">
        <v>1</v>
      </c>
      <c r="F669" s="149" t="s">
        <v>1268</v>
      </c>
      <c r="H669" s="150">
        <v>8.6</v>
      </c>
      <c r="L669" s="147"/>
      <c r="M669" s="151"/>
      <c r="T669" s="152"/>
      <c r="AT669" s="148" t="s">
        <v>259</v>
      </c>
      <c r="AU669" s="148" t="s">
        <v>88</v>
      </c>
      <c r="AV669" s="12" t="s">
        <v>88</v>
      </c>
      <c r="AW669" s="12" t="s">
        <v>35</v>
      </c>
      <c r="AX669" s="12" t="s">
        <v>79</v>
      </c>
      <c r="AY669" s="148" t="s">
        <v>146</v>
      </c>
    </row>
    <row r="670" spans="2:51" s="12" customFormat="1" ht="12">
      <c r="B670" s="147"/>
      <c r="D670" s="140" t="s">
        <v>259</v>
      </c>
      <c r="E670" s="148" t="s">
        <v>1</v>
      </c>
      <c r="F670" s="149" t="s">
        <v>1269</v>
      </c>
      <c r="H670" s="150">
        <v>11.5</v>
      </c>
      <c r="L670" s="147"/>
      <c r="M670" s="151"/>
      <c r="T670" s="152"/>
      <c r="AT670" s="148" t="s">
        <v>259</v>
      </c>
      <c r="AU670" s="148" t="s">
        <v>88</v>
      </c>
      <c r="AV670" s="12" t="s">
        <v>88</v>
      </c>
      <c r="AW670" s="12" t="s">
        <v>35</v>
      </c>
      <c r="AX670" s="12" t="s">
        <v>79</v>
      </c>
      <c r="AY670" s="148" t="s">
        <v>146</v>
      </c>
    </row>
    <row r="671" spans="2:51" s="12" customFormat="1" ht="12">
      <c r="B671" s="147"/>
      <c r="D671" s="140" t="s">
        <v>259</v>
      </c>
      <c r="E671" s="148" t="s">
        <v>1</v>
      </c>
      <c r="F671" s="149" t="s">
        <v>1270</v>
      </c>
      <c r="H671" s="150">
        <v>6.1</v>
      </c>
      <c r="L671" s="147"/>
      <c r="M671" s="151"/>
      <c r="T671" s="152"/>
      <c r="AT671" s="148" t="s">
        <v>259</v>
      </c>
      <c r="AU671" s="148" t="s">
        <v>88</v>
      </c>
      <c r="AV671" s="12" t="s">
        <v>88</v>
      </c>
      <c r="AW671" s="12" t="s">
        <v>35</v>
      </c>
      <c r="AX671" s="12" t="s">
        <v>79</v>
      </c>
      <c r="AY671" s="148" t="s">
        <v>146</v>
      </c>
    </row>
    <row r="672" spans="2:51" s="13" customFormat="1" ht="12">
      <c r="B672" s="153"/>
      <c r="D672" s="140" t="s">
        <v>259</v>
      </c>
      <c r="E672" s="154" t="s">
        <v>1</v>
      </c>
      <c r="F672" s="155" t="s">
        <v>263</v>
      </c>
      <c r="H672" s="156">
        <v>26.2</v>
      </c>
      <c r="L672" s="153"/>
      <c r="M672" s="157"/>
      <c r="T672" s="158"/>
      <c r="AT672" s="154" t="s">
        <v>259</v>
      </c>
      <c r="AU672" s="154" t="s">
        <v>88</v>
      </c>
      <c r="AV672" s="13" t="s">
        <v>171</v>
      </c>
      <c r="AW672" s="13" t="s">
        <v>35</v>
      </c>
      <c r="AX672" s="13" t="s">
        <v>19</v>
      </c>
      <c r="AY672" s="154" t="s">
        <v>146</v>
      </c>
    </row>
    <row r="673" spans="2:65" s="1" customFormat="1" ht="24" customHeight="1">
      <c r="B673" s="127"/>
      <c r="C673" s="128" t="s">
        <v>1271</v>
      </c>
      <c r="D673" s="128" t="s">
        <v>149</v>
      </c>
      <c r="E673" s="129" t="s">
        <v>1272</v>
      </c>
      <c r="F673" s="130" t="s">
        <v>1273</v>
      </c>
      <c r="G673" s="131" t="s">
        <v>287</v>
      </c>
      <c r="H673" s="132">
        <v>47.3</v>
      </c>
      <c r="I673" s="133"/>
      <c r="J673" s="133">
        <f>ROUND(I673*H673,2)</f>
        <v>0</v>
      </c>
      <c r="K673" s="130" t="s">
        <v>188</v>
      </c>
      <c r="L673" s="27"/>
      <c r="M673" s="134" t="s">
        <v>1</v>
      </c>
      <c r="N673" s="135" t="s">
        <v>44</v>
      </c>
      <c r="O673" s="136">
        <v>0.257</v>
      </c>
      <c r="P673" s="136">
        <f>O673*H673</f>
        <v>12.1561</v>
      </c>
      <c r="Q673" s="136">
        <v>0.00034</v>
      </c>
      <c r="R673" s="136">
        <f>Q673*H673</f>
        <v>0.016082</v>
      </c>
      <c r="S673" s="136">
        <v>0</v>
      </c>
      <c r="T673" s="137">
        <f>S673*H673</f>
        <v>0</v>
      </c>
      <c r="AR673" s="138" t="s">
        <v>171</v>
      </c>
      <c r="AT673" s="138" t="s">
        <v>149</v>
      </c>
      <c r="AU673" s="138" t="s">
        <v>88</v>
      </c>
      <c r="AY673" s="15" t="s">
        <v>146</v>
      </c>
      <c r="BE673" s="139">
        <f>IF(N673="základní",J673,0)</f>
        <v>0</v>
      </c>
      <c r="BF673" s="139">
        <f>IF(N673="snížená",J673,0)</f>
        <v>0</v>
      </c>
      <c r="BG673" s="139">
        <f>IF(N673="zákl. přenesená",J673,0)</f>
        <v>0</v>
      </c>
      <c r="BH673" s="139">
        <f>IF(N673="sníž. přenesená",J673,0)</f>
        <v>0</v>
      </c>
      <c r="BI673" s="139">
        <f>IF(N673="nulová",J673,0)</f>
        <v>0</v>
      </c>
      <c r="BJ673" s="15" t="s">
        <v>19</v>
      </c>
      <c r="BK673" s="139">
        <f>ROUND(I673*H673,2)</f>
        <v>0</v>
      </c>
      <c r="BL673" s="15" t="s">
        <v>171</v>
      </c>
      <c r="BM673" s="138" t="s">
        <v>1274</v>
      </c>
    </row>
    <row r="674" spans="2:47" s="1" customFormat="1" ht="39">
      <c r="B674" s="27"/>
      <c r="D674" s="140" t="s">
        <v>156</v>
      </c>
      <c r="F674" s="141" t="s">
        <v>1275</v>
      </c>
      <c r="L674" s="27"/>
      <c r="M674" s="142"/>
      <c r="T674" s="51"/>
      <c r="AT674" s="15" t="s">
        <v>156</v>
      </c>
      <c r="AU674" s="15" t="s">
        <v>88</v>
      </c>
    </row>
    <row r="675" spans="2:47" s="1" customFormat="1" ht="29.25">
      <c r="B675" s="27"/>
      <c r="D675" s="140" t="s">
        <v>158</v>
      </c>
      <c r="F675" s="143" t="s">
        <v>1276</v>
      </c>
      <c r="L675" s="27"/>
      <c r="M675" s="142"/>
      <c r="T675" s="51"/>
      <c r="AT675" s="15" t="s">
        <v>158</v>
      </c>
      <c r="AU675" s="15" t="s">
        <v>88</v>
      </c>
    </row>
    <row r="676" spans="2:51" s="12" customFormat="1" ht="12">
      <c r="B676" s="147"/>
      <c r="D676" s="140" t="s">
        <v>259</v>
      </c>
      <c r="E676" s="148" t="s">
        <v>1</v>
      </c>
      <c r="F676" s="149" t="s">
        <v>1277</v>
      </c>
      <c r="H676" s="150">
        <v>6.8</v>
      </c>
      <c r="L676" s="147"/>
      <c r="M676" s="151"/>
      <c r="T676" s="152"/>
      <c r="AT676" s="148" t="s">
        <v>259</v>
      </c>
      <c r="AU676" s="148" t="s">
        <v>88</v>
      </c>
      <c r="AV676" s="12" t="s">
        <v>88</v>
      </c>
      <c r="AW676" s="12" t="s">
        <v>35</v>
      </c>
      <c r="AX676" s="12" t="s">
        <v>79</v>
      </c>
      <c r="AY676" s="148" t="s">
        <v>146</v>
      </c>
    </row>
    <row r="677" spans="2:51" s="12" customFormat="1" ht="12">
      <c r="B677" s="147"/>
      <c r="D677" s="140" t="s">
        <v>259</v>
      </c>
      <c r="E677" s="148" t="s">
        <v>1</v>
      </c>
      <c r="F677" s="149" t="s">
        <v>1278</v>
      </c>
      <c r="H677" s="150">
        <v>2</v>
      </c>
      <c r="L677" s="147"/>
      <c r="M677" s="151"/>
      <c r="T677" s="152"/>
      <c r="AT677" s="148" t="s">
        <v>259</v>
      </c>
      <c r="AU677" s="148" t="s">
        <v>88</v>
      </c>
      <c r="AV677" s="12" t="s">
        <v>88</v>
      </c>
      <c r="AW677" s="12" t="s">
        <v>35</v>
      </c>
      <c r="AX677" s="12" t="s">
        <v>79</v>
      </c>
      <c r="AY677" s="148" t="s">
        <v>146</v>
      </c>
    </row>
    <row r="678" spans="2:51" s="12" customFormat="1" ht="12">
      <c r="B678" s="147"/>
      <c r="D678" s="140" t="s">
        <v>259</v>
      </c>
      <c r="E678" s="148" t="s">
        <v>1</v>
      </c>
      <c r="F678" s="149" t="s">
        <v>1251</v>
      </c>
      <c r="H678" s="150">
        <v>16</v>
      </c>
      <c r="L678" s="147"/>
      <c r="M678" s="151"/>
      <c r="T678" s="152"/>
      <c r="AT678" s="148" t="s">
        <v>259</v>
      </c>
      <c r="AU678" s="148" t="s">
        <v>88</v>
      </c>
      <c r="AV678" s="12" t="s">
        <v>88</v>
      </c>
      <c r="AW678" s="12" t="s">
        <v>35</v>
      </c>
      <c r="AX678" s="12" t="s">
        <v>79</v>
      </c>
      <c r="AY678" s="148" t="s">
        <v>146</v>
      </c>
    </row>
    <row r="679" spans="2:51" s="12" customFormat="1" ht="12">
      <c r="B679" s="147"/>
      <c r="D679" s="140" t="s">
        <v>259</v>
      </c>
      <c r="E679" s="148" t="s">
        <v>1</v>
      </c>
      <c r="F679" s="149" t="s">
        <v>1279</v>
      </c>
      <c r="H679" s="150">
        <v>4.5</v>
      </c>
      <c r="L679" s="147"/>
      <c r="M679" s="151"/>
      <c r="T679" s="152"/>
      <c r="AT679" s="148" t="s">
        <v>259</v>
      </c>
      <c r="AU679" s="148" t="s">
        <v>88</v>
      </c>
      <c r="AV679" s="12" t="s">
        <v>88</v>
      </c>
      <c r="AW679" s="12" t="s">
        <v>35</v>
      </c>
      <c r="AX679" s="12" t="s">
        <v>79</v>
      </c>
      <c r="AY679" s="148" t="s">
        <v>146</v>
      </c>
    </row>
    <row r="680" spans="2:51" s="12" customFormat="1" ht="12">
      <c r="B680" s="147"/>
      <c r="D680" s="140" t="s">
        <v>259</v>
      </c>
      <c r="E680" s="148" t="s">
        <v>1</v>
      </c>
      <c r="F680" s="149" t="s">
        <v>1280</v>
      </c>
      <c r="H680" s="150">
        <v>9</v>
      </c>
      <c r="L680" s="147"/>
      <c r="M680" s="151"/>
      <c r="T680" s="152"/>
      <c r="AT680" s="148" t="s">
        <v>259</v>
      </c>
      <c r="AU680" s="148" t="s">
        <v>88</v>
      </c>
      <c r="AV680" s="12" t="s">
        <v>88</v>
      </c>
      <c r="AW680" s="12" t="s">
        <v>35</v>
      </c>
      <c r="AX680" s="12" t="s">
        <v>79</v>
      </c>
      <c r="AY680" s="148" t="s">
        <v>146</v>
      </c>
    </row>
    <row r="681" spans="2:51" s="12" customFormat="1" ht="12">
      <c r="B681" s="147"/>
      <c r="D681" s="140" t="s">
        <v>259</v>
      </c>
      <c r="E681" s="148" t="s">
        <v>1</v>
      </c>
      <c r="F681" s="149" t="s">
        <v>1281</v>
      </c>
      <c r="H681" s="150">
        <v>9</v>
      </c>
      <c r="L681" s="147"/>
      <c r="M681" s="151"/>
      <c r="T681" s="152"/>
      <c r="AT681" s="148" t="s">
        <v>259</v>
      </c>
      <c r="AU681" s="148" t="s">
        <v>88</v>
      </c>
      <c r="AV681" s="12" t="s">
        <v>88</v>
      </c>
      <c r="AW681" s="12" t="s">
        <v>35</v>
      </c>
      <c r="AX681" s="12" t="s">
        <v>79</v>
      </c>
      <c r="AY681" s="148" t="s">
        <v>146</v>
      </c>
    </row>
    <row r="682" spans="2:51" s="13" customFormat="1" ht="12">
      <c r="B682" s="153"/>
      <c r="D682" s="140" t="s">
        <v>259</v>
      </c>
      <c r="E682" s="154" t="s">
        <v>1</v>
      </c>
      <c r="F682" s="155" t="s">
        <v>263</v>
      </c>
      <c r="H682" s="156">
        <v>47.3</v>
      </c>
      <c r="L682" s="153"/>
      <c r="M682" s="157"/>
      <c r="T682" s="158"/>
      <c r="AT682" s="154" t="s">
        <v>259</v>
      </c>
      <c r="AU682" s="154" t="s">
        <v>88</v>
      </c>
      <c r="AV682" s="13" t="s">
        <v>171</v>
      </c>
      <c r="AW682" s="13" t="s">
        <v>35</v>
      </c>
      <c r="AX682" s="13" t="s">
        <v>19</v>
      </c>
      <c r="AY682" s="154" t="s">
        <v>146</v>
      </c>
    </row>
    <row r="683" spans="2:65" s="1" customFormat="1" ht="24" customHeight="1">
      <c r="B683" s="127"/>
      <c r="C683" s="128" t="s">
        <v>1282</v>
      </c>
      <c r="D683" s="128" t="s">
        <v>149</v>
      </c>
      <c r="E683" s="129" t="s">
        <v>1283</v>
      </c>
      <c r="F683" s="130" t="s">
        <v>1284</v>
      </c>
      <c r="G683" s="131" t="s">
        <v>287</v>
      </c>
      <c r="H683" s="132">
        <v>26.2</v>
      </c>
      <c r="I683" s="133"/>
      <c r="J683" s="133">
        <f>ROUND(I683*H683,2)</f>
        <v>0</v>
      </c>
      <c r="K683" s="130" t="s">
        <v>188</v>
      </c>
      <c r="L683" s="27"/>
      <c r="M683" s="134" t="s">
        <v>1</v>
      </c>
      <c r="N683" s="135" t="s">
        <v>44</v>
      </c>
      <c r="O683" s="136">
        <v>0.194</v>
      </c>
      <c r="P683" s="136">
        <f>O683*H683</f>
        <v>5.0828</v>
      </c>
      <c r="Q683" s="136">
        <v>0.00088</v>
      </c>
      <c r="R683" s="136">
        <f>Q683*H683</f>
        <v>0.023056</v>
      </c>
      <c r="S683" s="136">
        <v>0</v>
      </c>
      <c r="T683" s="137">
        <f>S683*H683</f>
        <v>0</v>
      </c>
      <c r="AR683" s="138" t="s">
        <v>171</v>
      </c>
      <c r="AT683" s="138" t="s">
        <v>149</v>
      </c>
      <c r="AU683" s="138" t="s">
        <v>88</v>
      </c>
      <c r="AY683" s="15" t="s">
        <v>146</v>
      </c>
      <c r="BE683" s="139">
        <f>IF(N683="základní",J683,0)</f>
        <v>0</v>
      </c>
      <c r="BF683" s="139">
        <f>IF(N683="snížená",J683,0)</f>
        <v>0</v>
      </c>
      <c r="BG683" s="139">
        <f>IF(N683="zákl. přenesená",J683,0)</f>
        <v>0</v>
      </c>
      <c r="BH683" s="139">
        <f>IF(N683="sníž. přenesená",J683,0)</f>
        <v>0</v>
      </c>
      <c r="BI683" s="139">
        <f>IF(N683="nulová",J683,0)</f>
        <v>0</v>
      </c>
      <c r="BJ683" s="15" t="s">
        <v>19</v>
      </c>
      <c r="BK683" s="139">
        <f>ROUND(I683*H683,2)</f>
        <v>0</v>
      </c>
      <c r="BL683" s="15" t="s">
        <v>171</v>
      </c>
      <c r="BM683" s="138" t="s">
        <v>1285</v>
      </c>
    </row>
    <row r="684" spans="2:47" s="1" customFormat="1" ht="39">
      <c r="B684" s="27"/>
      <c r="D684" s="140" t="s">
        <v>156</v>
      </c>
      <c r="F684" s="141" t="s">
        <v>1286</v>
      </c>
      <c r="L684" s="27"/>
      <c r="M684" s="142"/>
      <c r="T684" s="51"/>
      <c r="AT684" s="15" t="s">
        <v>156</v>
      </c>
      <c r="AU684" s="15" t="s">
        <v>88</v>
      </c>
    </row>
    <row r="685" spans="2:51" s="12" customFormat="1" ht="12">
      <c r="B685" s="147"/>
      <c r="D685" s="140" t="s">
        <v>259</v>
      </c>
      <c r="E685" s="148" t="s">
        <v>1</v>
      </c>
      <c r="F685" s="149" t="s">
        <v>1287</v>
      </c>
      <c r="H685" s="150">
        <v>26.2</v>
      </c>
      <c r="L685" s="147"/>
      <c r="M685" s="151"/>
      <c r="T685" s="152"/>
      <c r="AT685" s="148" t="s">
        <v>259</v>
      </c>
      <c r="AU685" s="148" t="s">
        <v>88</v>
      </c>
      <c r="AV685" s="12" t="s">
        <v>88</v>
      </c>
      <c r="AW685" s="12" t="s">
        <v>35</v>
      </c>
      <c r="AX685" s="12" t="s">
        <v>19</v>
      </c>
      <c r="AY685" s="148" t="s">
        <v>146</v>
      </c>
    </row>
    <row r="686" spans="2:65" s="1" customFormat="1" ht="16.5" customHeight="1">
      <c r="B686" s="127"/>
      <c r="C686" s="128" t="s">
        <v>1288</v>
      </c>
      <c r="D686" s="128" t="s">
        <v>149</v>
      </c>
      <c r="E686" s="129" t="s">
        <v>1289</v>
      </c>
      <c r="F686" s="130" t="s">
        <v>1290</v>
      </c>
      <c r="G686" s="131" t="s">
        <v>245</v>
      </c>
      <c r="H686" s="132">
        <v>15.053</v>
      </c>
      <c r="I686" s="133"/>
      <c r="J686" s="133">
        <f>ROUND(I686*H686,2)</f>
        <v>0</v>
      </c>
      <c r="K686" s="130" t="s">
        <v>188</v>
      </c>
      <c r="L686" s="27"/>
      <c r="M686" s="134" t="s">
        <v>1</v>
      </c>
      <c r="N686" s="135" t="s">
        <v>44</v>
      </c>
      <c r="O686" s="136">
        <v>0.2</v>
      </c>
      <c r="P686" s="136">
        <f>O686*H686</f>
        <v>3.0106</v>
      </c>
      <c r="Q686" s="136">
        <v>0.0011</v>
      </c>
      <c r="R686" s="136">
        <f>Q686*H686</f>
        <v>0.0165583</v>
      </c>
      <c r="S686" s="136">
        <v>0</v>
      </c>
      <c r="T686" s="137">
        <f>S686*H686</f>
        <v>0</v>
      </c>
      <c r="AR686" s="138" t="s">
        <v>171</v>
      </c>
      <c r="AT686" s="138" t="s">
        <v>149</v>
      </c>
      <c r="AU686" s="138" t="s">
        <v>88</v>
      </c>
      <c r="AY686" s="15" t="s">
        <v>146</v>
      </c>
      <c r="BE686" s="139">
        <f>IF(N686="základní",J686,0)</f>
        <v>0</v>
      </c>
      <c r="BF686" s="139">
        <f>IF(N686="snížená",J686,0)</f>
        <v>0</v>
      </c>
      <c r="BG686" s="139">
        <f>IF(N686="zákl. přenesená",J686,0)</f>
        <v>0</v>
      </c>
      <c r="BH686" s="139">
        <f>IF(N686="sníž. přenesená",J686,0)</f>
        <v>0</v>
      </c>
      <c r="BI686" s="139">
        <f>IF(N686="nulová",J686,0)</f>
        <v>0</v>
      </c>
      <c r="BJ686" s="15" t="s">
        <v>19</v>
      </c>
      <c r="BK686" s="139">
        <f>ROUND(I686*H686,2)</f>
        <v>0</v>
      </c>
      <c r="BL686" s="15" t="s">
        <v>171</v>
      </c>
      <c r="BM686" s="138" t="s">
        <v>1291</v>
      </c>
    </row>
    <row r="687" spans="2:47" s="1" customFormat="1" ht="19.5">
      <c r="B687" s="27"/>
      <c r="D687" s="140" t="s">
        <v>156</v>
      </c>
      <c r="F687" s="141" t="s">
        <v>1292</v>
      </c>
      <c r="L687" s="27"/>
      <c r="M687" s="142"/>
      <c r="T687" s="51"/>
      <c r="AT687" s="15" t="s">
        <v>156</v>
      </c>
      <c r="AU687" s="15" t="s">
        <v>88</v>
      </c>
    </row>
    <row r="688" spans="2:47" s="1" customFormat="1" ht="29.25">
      <c r="B688" s="27"/>
      <c r="D688" s="140" t="s">
        <v>158</v>
      </c>
      <c r="F688" s="143" t="s">
        <v>1293</v>
      </c>
      <c r="L688" s="27"/>
      <c r="M688" s="142"/>
      <c r="T688" s="51"/>
      <c r="AT688" s="15" t="s">
        <v>158</v>
      </c>
      <c r="AU688" s="15" t="s">
        <v>88</v>
      </c>
    </row>
    <row r="689" spans="2:51" s="12" customFormat="1" ht="12">
      <c r="B689" s="147"/>
      <c r="D689" s="140" t="s">
        <v>259</v>
      </c>
      <c r="E689" s="148" t="s">
        <v>1</v>
      </c>
      <c r="F689" s="149" t="s">
        <v>1294</v>
      </c>
      <c r="H689" s="150">
        <v>7.83</v>
      </c>
      <c r="L689" s="147"/>
      <c r="M689" s="151"/>
      <c r="T689" s="152"/>
      <c r="AT689" s="148" t="s">
        <v>259</v>
      </c>
      <c r="AU689" s="148" t="s">
        <v>88</v>
      </c>
      <c r="AV689" s="12" t="s">
        <v>88</v>
      </c>
      <c r="AW689" s="12" t="s">
        <v>35</v>
      </c>
      <c r="AX689" s="12" t="s">
        <v>79</v>
      </c>
      <c r="AY689" s="148" t="s">
        <v>146</v>
      </c>
    </row>
    <row r="690" spans="2:51" s="12" customFormat="1" ht="12">
      <c r="B690" s="147"/>
      <c r="D690" s="140" t="s">
        <v>259</v>
      </c>
      <c r="E690" s="148" t="s">
        <v>1</v>
      </c>
      <c r="F690" s="149" t="s">
        <v>1295</v>
      </c>
      <c r="H690" s="150">
        <v>7.223</v>
      </c>
      <c r="L690" s="147"/>
      <c r="M690" s="151"/>
      <c r="T690" s="152"/>
      <c r="AT690" s="148" t="s">
        <v>259</v>
      </c>
      <c r="AU690" s="148" t="s">
        <v>88</v>
      </c>
      <c r="AV690" s="12" t="s">
        <v>88</v>
      </c>
      <c r="AW690" s="12" t="s">
        <v>35</v>
      </c>
      <c r="AX690" s="12" t="s">
        <v>79</v>
      </c>
      <c r="AY690" s="148" t="s">
        <v>146</v>
      </c>
    </row>
    <row r="691" spans="2:51" s="13" customFormat="1" ht="12">
      <c r="B691" s="153"/>
      <c r="D691" s="140" t="s">
        <v>259</v>
      </c>
      <c r="E691" s="154" t="s">
        <v>1</v>
      </c>
      <c r="F691" s="155" t="s">
        <v>263</v>
      </c>
      <c r="H691" s="156">
        <v>15.053</v>
      </c>
      <c r="L691" s="153"/>
      <c r="M691" s="157"/>
      <c r="T691" s="158"/>
      <c r="AT691" s="154" t="s">
        <v>259</v>
      </c>
      <c r="AU691" s="154" t="s">
        <v>88</v>
      </c>
      <c r="AV691" s="13" t="s">
        <v>171</v>
      </c>
      <c r="AW691" s="13" t="s">
        <v>35</v>
      </c>
      <c r="AX691" s="13" t="s">
        <v>19</v>
      </c>
      <c r="AY691" s="154" t="s">
        <v>146</v>
      </c>
    </row>
    <row r="692" spans="2:65" s="1" customFormat="1" ht="24" customHeight="1">
      <c r="B692" s="127"/>
      <c r="C692" s="128" t="s">
        <v>1296</v>
      </c>
      <c r="D692" s="128" t="s">
        <v>149</v>
      </c>
      <c r="E692" s="129" t="s">
        <v>1297</v>
      </c>
      <c r="F692" s="130" t="s">
        <v>1298</v>
      </c>
      <c r="G692" s="131" t="s">
        <v>235</v>
      </c>
      <c r="H692" s="132">
        <v>1</v>
      </c>
      <c r="I692" s="133"/>
      <c r="J692" s="133">
        <f>ROUND(I692*H692,2)</f>
        <v>0</v>
      </c>
      <c r="K692" s="130" t="s">
        <v>188</v>
      </c>
      <c r="L692" s="27"/>
      <c r="M692" s="134" t="s">
        <v>1</v>
      </c>
      <c r="N692" s="135" t="s">
        <v>44</v>
      </c>
      <c r="O692" s="136">
        <v>88</v>
      </c>
      <c r="P692" s="136">
        <f>O692*H692</f>
        <v>88</v>
      </c>
      <c r="Q692" s="136">
        <v>0</v>
      </c>
      <c r="R692" s="136">
        <f>Q692*H692</f>
        <v>0</v>
      </c>
      <c r="S692" s="136">
        <v>0</v>
      </c>
      <c r="T692" s="137">
        <f>S692*H692</f>
        <v>0</v>
      </c>
      <c r="AR692" s="138" t="s">
        <v>171</v>
      </c>
      <c r="AT692" s="138" t="s">
        <v>149</v>
      </c>
      <c r="AU692" s="138" t="s">
        <v>88</v>
      </c>
      <c r="AY692" s="15" t="s">
        <v>146</v>
      </c>
      <c r="BE692" s="139">
        <f>IF(N692="základní",J692,0)</f>
        <v>0</v>
      </c>
      <c r="BF692" s="139">
        <f>IF(N692="snížená",J692,0)</f>
        <v>0</v>
      </c>
      <c r="BG692" s="139">
        <f>IF(N692="zákl. přenesená",J692,0)</f>
        <v>0</v>
      </c>
      <c r="BH692" s="139">
        <f>IF(N692="sníž. přenesená",J692,0)</f>
        <v>0</v>
      </c>
      <c r="BI692" s="139">
        <f>IF(N692="nulová",J692,0)</f>
        <v>0</v>
      </c>
      <c r="BJ692" s="15" t="s">
        <v>19</v>
      </c>
      <c r="BK692" s="139">
        <f>ROUND(I692*H692,2)</f>
        <v>0</v>
      </c>
      <c r="BL692" s="15" t="s">
        <v>171</v>
      </c>
      <c r="BM692" s="138" t="s">
        <v>1299</v>
      </c>
    </row>
    <row r="693" spans="2:47" s="1" customFormat="1" ht="29.25">
      <c r="B693" s="27"/>
      <c r="D693" s="140" t="s">
        <v>156</v>
      </c>
      <c r="F693" s="141" t="s">
        <v>1300</v>
      </c>
      <c r="L693" s="27"/>
      <c r="M693" s="142"/>
      <c r="T693" s="51"/>
      <c r="AT693" s="15" t="s">
        <v>156</v>
      </c>
      <c r="AU693" s="15" t="s">
        <v>88</v>
      </c>
    </row>
    <row r="694" spans="2:47" s="1" customFormat="1" ht="39">
      <c r="B694" s="27"/>
      <c r="D694" s="140" t="s">
        <v>158</v>
      </c>
      <c r="F694" s="143" t="s">
        <v>1301</v>
      </c>
      <c r="L694" s="27"/>
      <c r="M694" s="142"/>
      <c r="T694" s="51"/>
      <c r="AT694" s="15" t="s">
        <v>158</v>
      </c>
      <c r="AU694" s="15" t="s">
        <v>88</v>
      </c>
    </row>
    <row r="695" spans="2:65" s="1" customFormat="1" ht="24" customHeight="1">
      <c r="B695" s="127"/>
      <c r="C695" s="128" t="s">
        <v>1302</v>
      </c>
      <c r="D695" s="128" t="s">
        <v>149</v>
      </c>
      <c r="E695" s="129" t="s">
        <v>1303</v>
      </c>
      <c r="F695" s="130" t="s">
        <v>1304</v>
      </c>
      <c r="G695" s="131" t="s">
        <v>235</v>
      </c>
      <c r="H695" s="132">
        <v>3</v>
      </c>
      <c r="I695" s="133"/>
      <c r="J695" s="133">
        <f>ROUND(I695*H695,2)</f>
        <v>0</v>
      </c>
      <c r="K695" s="130" t="s">
        <v>188</v>
      </c>
      <c r="L695" s="27"/>
      <c r="M695" s="134" t="s">
        <v>1</v>
      </c>
      <c r="N695" s="135" t="s">
        <v>44</v>
      </c>
      <c r="O695" s="136">
        <v>5.75</v>
      </c>
      <c r="P695" s="136">
        <f>O695*H695</f>
        <v>17.25</v>
      </c>
      <c r="Q695" s="136">
        <v>0</v>
      </c>
      <c r="R695" s="136">
        <f>Q695*H695</f>
        <v>0</v>
      </c>
      <c r="S695" s="136">
        <v>0</v>
      </c>
      <c r="T695" s="137">
        <f>S695*H695</f>
        <v>0</v>
      </c>
      <c r="AR695" s="138" t="s">
        <v>171</v>
      </c>
      <c r="AT695" s="138" t="s">
        <v>149</v>
      </c>
      <c r="AU695" s="138" t="s">
        <v>88</v>
      </c>
      <c r="AY695" s="15" t="s">
        <v>146</v>
      </c>
      <c r="BE695" s="139">
        <f>IF(N695="základní",J695,0)</f>
        <v>0</v>
      </c>
      <c r="BF695" s="139">
        <f>IF(N695="snížená",J695,0)</f>
        <v>0</v>
      </c>
      <c r="BG695" s="139">
        <f>IF(N695="zákl. přenesená",J695,0)</f>
        <v>0</v>
      </c>
      <c r="BH695" s="139">
        <f>IF(N695="sníž. přenesená",J695,0)</f>
        <v>0</v>
      </c>
      <c r="BI695" s="139">
        <f>IF(N695="nulová",J695,0)</f>
        <v>0</v>
      </c>
      <c r="BJ695" s="15" t="s">
        <v>19</v>
      </c>
      <c r="BK695" s="139">
        <f>ROUND(I695*H695,2)</f>
        <v>0</v>
      </c>
      <c r="BL695" s="15" t="s">
        <v>171</v>
      </c>
      <c r="BM695" s="138" t="s">
        <v>1305</v>
      </c>
    </row>
    <row r="696" spans="2:47" s="1" customFormat="1" ht="19.5">
      <c r="B696" s="27"/>
      <c r="D696" s="140" t="s">
        <v>156</v>
      </c>
      <c r="F696" s="141" t="s">
        <v>1306</v>
      </c>
      <c r="L696" s="27"/>
      <c r="M696" s="142"/>
      <c r="T696" s="51"/>
      <c r="AT696" s="15" t="s">
        <v>156</v>
      </c>
      <c r="AU696" s="15" t="s">
        <v>88</v>
      </c>
    </row>
    <row r="697" spans="2:47" s="1" customFormat="1" ht="19.5">
      <c r="B697" s="27"/>
      <c r="D697" s="140" t="s">
        <v>158</v>
      </c>
      <c r="F697" s="143" t="s">
        <v>1307</v>
      </c>
      <c r="L697" s="27"/>
      <c r="M697" s="142"/>
      <c r="T697" s="51"/>
      <c r="AT697" s="15" t="s">
        <v>158</v>
      </c>
      <c r="AU697" s="15" t="s">
        <v>88</v>
      </c>
    </row>
    <row r="698" spans="2:51" s="12" customFormat="1" ht="12">
      <c r="B698" s="147"/>
      <c r="D698" s="140" t="s">
        <v>259</v>
      </c>
      <c r="E698" s="148" t="s">
        <v>1</v>
      </c>
      <c r="F698" s="149" t="s">
        <v>1308</v>
      </c>
      <c r="H698" s="150">
        <v>2</v>
      </c>
      <c r="L698" s="147"/>
      <c r="M698" s="151"/>
      <c r="T698" s="152"/>
      <c r="AT698" s="148" t="s">
        <v>259</v>
      </c>
      <c r="AU698" s="148" t="s">
        <v>88</v>
      </c>
      <c r="AV698" s="12" t="s">
        <v>88</v>
      </c>
      <c r="AW698" s="12" t="s">
        <v>35</v>
      </c>
      <c r="AX698" s="12" t="s">
        <v>79</v>
      </c>
      <c r="AY698" s="148" t="s">
        <v>146</v>
      </c>
    </row>
    <row r="699" spans="2:51" s="12" customFormat="1" ht="12">
      <c r="B699" s="147"/>
      <c r="D699" s="140" t="s">
        <v>259</v>
      </c>
      <c r="E699" s="148" t="s">
        <v>1</v>
      </c>
      <c r="F699" s="149" t="s">
        <v>1309</v>
      </c>
      <c r="H699" s="150">
        <v>1</v>
      </c>
      <c r="L699" s="147"/>
      <c r="M699" s="151"/>
      <c r="T699" s="152"/>
      <c r="AT699" s="148" t="s">
        <v>259</v>
      </c>
      <c r="AU699" s="148" t="s">
        <v>88</v>
      </c>
      <c r="AV699" s="12" t="s">
        <v>88</v>
      </c>
      <c r="AW699" s="12" t="s">
        <v>35</v>
      </c>
      <c r="AX699" s="12" t="s">
        <v>79</v>
      </c>
      <c r="AY699" s="148" t="s">
        <v>146</v>
      </c>
    </row>
    <row r="700" spans="2:51" s="13" customFormat="1" ht="12">
      <c r="B700" s="153"/>
      <c r="D700" s="140" t="s">
        <v>259</v>
      </c>
      <c r="E700" s="154" t="s">
        <v>1</v>
      </c>
      <c r="F700" s="155" t="s">
        <v>263</v>
      </c>
      <c r="H700" s="156">
        <v>3</v>
      </c>
      <c r="L700" s="153"/>
      <c r="M700" s="157"/>
      <c r="T700" s="158"/>
      <c r="AT700" s="154" t="s">
        <v>259</v>
      </c>
      <c r="AU700" s="154" t="s">
        <v>88</v>
      </c>
      <c r="AV700" s="13" t="s">
        <v>171</v>
      </c>
      <c r="AW700" s="13" t="s">
        <v>35</v>
      </c>
      <c r="AX700" s="13" t="s">
        <v>19</v>
      </c>
      <c r="AY700" s="154" t="s">
        <v>146</v>
      </c>
    </row>
    <row r="701" spans="2:65" s="1" customFormat="1" ht="24" customHeight="1">
      <c r="B701" s="127"/>
      <c r="C701" s="128" t="s">
        <v>1310</v>
      </c>
      <c r="D701" s="128" t="s">
        <v>149</v>
      </c>
      <c r="E701" s="129" t="s">
        <v>1311</v>
      </c>
      <c r="F701" s="130" t="s">
        <v>1312</v>
      </c>
      <c r="G701" s="131" t="s">
        <v>235</v>
      </c>
      <c r="H701" s="132">
        <v>2</v>
      </c>
      <c r="I701" s="133"/>
      <c r="J701" s="133">
        <f>ROUND(I701*H701,2)</f>
        <v>0</v>
      </c>
      <c r="K701" s="130" t="s">
        <v>188</v>
      </c>
      <c r="L701" s="27"/>
      <c r="M701" s="134" t="s">
        <v>1</v>
      </c>
      <c r="N701" s="135" t="s">
        <v>44</v>
      </c>
      <c r="O701" s="136">
        <v>13.5</v>
      </c>
      <c r="P701" s="136">
        <f>O701*H701</f>
        <v>27</v>
      </c>
      <c r="Q701" s="136">
        <v>0</v>
      </c>
      <c r="R701" s="136">
        <f>Q701*H701</f>
        <v>0</v>
      </c>
      <c r="S701" s="136">
        <v>0</v>
      </c>
      <c r="T701" s="137">
        <f>S701*H701</f>
        <v>0</v>
      </c>
      <c r="AR701" s="138" t="s">
        <v>171</v>
      </c>
      <c r="AT701" s="138" t="s">
        <v>149</v>
      </c>
      <c r="AU701" s="138" t="s">
        <v>88</v>
      </c>
      <c r="AY701" s="15" t="s">
        <v>146</v>
      </c>
      <c r="BE701" s="139">
        <f>IF(N701="základní",J701,0)</f>
        <v>0</v>
      </c>
      <c r="BF701" s="139">
        <f>IF(N701="snížená",J701,0)</f>
        <v>0</v>
      </c>
      <c r="BG701" s="139">
        <f>IF(N701="zákl. přenesená",J701,0)</f>
        <v>0</v>
      </c>
      <c r="BH701" s="139">
        <f>IF(N701="sníž. přenesená",J701,0)</f>
        <v>0</v>
      </c>
      <c r="BI701" s="139">
        <f>IF(N701="nulová",J701,0)</f>
        <v>0</v>
      </c>
      <c r="BJ701" s="15" t="s">
        <v>19</v>
      </c>
      <c r="BK701" s="139">
        <f>ROUND(I701*H701,2)</f>
        <v>0</v>
      </c>
      <c r="BL701" s="15" t="s">
        <v>171</v>
      </c>
      <c r="BM701" s="138" t="s">
        <v>1313</v>
      </c>
    </row>
    <row r="702" spans="2:47" s="1" customFormat="1" ht="29.25">
      <c r="B702" s="27"/>
      <c r="D702" s="140" t="s">
        <v>156</v>
      </c>
      <c r="F702" s="141" t="s">
        <v>1314</v>
      </c>
      <c r="L702" s="27"/>
      <c r="M702" s="142"/>
      <c r="T702" s="51"/>
      <c r="AT702" s="15" t="s">
        <v>156</v>
      </c>
      <c r="AU702" s="15" t="s">
        <v>88</v>
      </c>
    </row>
    <row r="703" spans="2:47" s="1" customFormat="1" ht="48.75">
      <c r="B703" s="27"/>
      <c r="D703" s="140" t="s">
        <v>158</v>
      </c>
      <c r="F703" s="143" t="s">
        <v>1315</v>
      </c>
      <c r="L703" s="27"/>
      <c r="M703" s="142"/>
      <c r="T703" s="51"/>
      <c r="AT703" s="15" t="s">
        <v>158</v>
      </c>
      <c r="AU703" s="15" t="s">
        <v>88</v>
      </c>
    </row>
    <row r="704" spans="2:51" s="12" customFormat="1" ht="12">
      <c r="B704" s="147"/>
      <c r="D704" s="140" t="s">
        <v>259</v>
      </c>
      <c r="E704" s="148" t="s">
        <v>1</v>
      </c>
      <c r="F704" s="149" t="s">
        <v>1316</v>
      </c>
      <c r="H704" s="150">
        <v>1</v>
      </c>
      <c r="L704" s="147"/>
      <c r="M704" s="151"/>
      <c r="T704" s="152"/>
      <c r="AT704" s="148" t="s">
        <v>259</v>
      </c>
      <c r="AU704" s="148" t="s">
        <v>88</v>
      </c>
      <c r="AV704" s="12" t="s">
        <v>88</v>
      </c>
      <c r="AW704" s="12" t="s">
        <v>35</v>
      </c>
      <c r="AX704" s="12" t="s">
        <v>79</v>
      </c>
      <c r="AY704" s="148" t="s">
        <v>146</v>
      </c>
    </row>
    <row r="705" spans="2:51" s="12" customFormat="1" ht="12">
      <c r="B705" s="147"/>
      <c r="D705" s="140" t="s">
        <v>259</v>
      </c>
      <c r="E705" s="148" t="s">
        <v>1</v>
      </c>
      <c r="F705" s="149" t="s">
        <v>1309</v>
      </c>
      <c r="H705" s="150">
        <v>1</v>
      </c>
      <c r="L705" s="147"/>
      <c r="M705" s="151"/>
      <c r="T705" s="152"/>
      <c r="AT705" s="148" t="s">
        <v>259</v>
      </c>
      <c r="AU705" s="148" t="s">
        <v>88</v>
      </c>
      <c r="AV705" s="12" t="s">
        <v>88</v>
      </c>
      <c r="AW705" s="12" t="s">
        <v>35</v>
      </c>
      <c r="AX705" s="12" t="s">
        <v>79</v>
      </c>
      <c r="AY705" s="148" t="s">
        <v>146</v>
      </c>
    </row>
    <row r="706" spans="2:51" s="13" customFormat="1" ht="12">
      <c r="B706" s="153"/>
      <c r="D706" s="140" t="s">
        <v>259</v>
      </c>
      <c r="E706" s="154" t="s">
        <v>1</v>
      </c>
      <c r="F706" s="155" t="s">
        <v>263</v>
      </c>
      <c r="H706" s="156">
        <v>2</v>
      </c>
      <c r="L706" s="153"/>
      <c r="M706" s="157"/>
      <c r="T706" s="158"/>
      <c r="AT706" s="154" t="s">
        <v>259</v>
      </c>
      <c r="AU706" s="154" t="s">
        <v>88</v>
      </c>
      <c r="AV706" s="13" t="s">
        <v>171</v>
      </c>
      <c r="AW706" s="13" t="s">
        <v>35</v>
      </c>
      <c r="AX706" s="13" t="s">
        <v>19</v>
      </c>
      <c r="AY706" s="154" t="s">
        <v>146</v>
      </c>
    </row>
    <row r="707" spans="2:65" s="1" customFormat="1" ht="24" customHeight="1">
      <c r="B707" s="127"/>
      <c r="C707" s="128" t="s">
        <v>1317</v>
      </c>
      <c r="D707" s="128" t="s">
        <v>149</v>
      </c>
      <c r="E707" s="129" t="s">
        <v>1318</v>
      </c>
      <c r="F707" s="130" t="s">
        <v>1319</v>
      </c>
      <c r="G707" s="131" t="s">
        <v>287</v>
      </c>
      <c r="H707" s="132">
        <v>10.7</v>
      </c>
      <c r="I707" s="133"/>
      <c r="J707" s="133">
        <f>ROUND(I707*H707,2)</f>
        <v>0</v>
      </c>
      <c r="K707" s="130" t="s">
        <v>188</v>
      </c>
      <c r="L707" s="27"/>
      <c r="M707" s="134" t="s">
        <v>1</v>
      </c>
      <c r="N707" s="135" t="s">
        <v>44</v>
      </c>
      <c r="O707" s="136">
        <v>0.269</v>
      </c>
      <c r="P707" s="136">
        <f>O707*H707</f>
        <v>2.8783</v>
      </c>
      <c r="Q707" s="136">
        <v>0.29221</v>
      </c>
      <c r="R707" s="136">
        <f>Q707*H707</f>
        <v>3.126647</v>
      </c>
      <c r="S707" s="136">
        <v>0</v>
      </c>
      <c r="T707" s="137">
        <f>S707*H707</f>
        <v>0</v>
      </c>
      <c r="AR707" s="138" t="s">
        <v>171</v>
      </c>
      <c r="AT707" s="138" t="s">
        <v>149</v>
      </c>
      <c r="AU707" s="138" t="s">
        <v>88</v>
      </c>
      <c r="AY707" s="15" t="s">
        <v>146</v>
      </c>
      <c r="BE707" s="139">
        <f>IF(N707="základní",J707,0)</f>
        <v>0</v>
      </c>
      <c r="BF707" s="139">
        <f>IF(N707="snížená",J707,0)</f>
        <v>0</v>
      </c>
      <c r="BG707" s="139">
        <f>IF(N707="zákl. přenesená",J707,0)</f>
        <v>0</v>
      </c>
      <c r="BH707" s="139">
        <f>IF(N707="sníž. přenesená",J707,0)</f>
        <v>0</v>
      </c>
      <c r="BI707" s="139">
        <f>IF(N707="nulová",J707,0)</f>
        <v>0</v>
      </c>
      <c r="BJ707" s="15" t="s">
        <v>19</v>
      </c>
      <c r="BK707" s="139">
        <f>ROUND(I707*H707,2)</f>
        <v>0</v>
      </c>
      <c r="BL707" s="15" t="s">
        <v>171</v>
      </c>
      <c r="BM707" s="138" t="s">
        <v>1320</v>
      </c>
    </row>
    <row r="708" spans="2:47" s="1" customFormat="1" ht="19.5">
      <c r="B708" s="27"/>
      <c r="D708" s="140" t="s">
        <v>156</v>
      </c>
      <c r="F708" s="141" t="s">
        <v>1321</v>
      </c>
      <c r="L708" s="27"/>
      <c r="M708" s="142"/>
      <c r="T708" s="51"/>
      <c r="AT708" s="15" t="s">
        <v>156</v>
      </c>
      <c r="AU708" s="15" t="s">
        <v>88</v>
      </c>
    </row>
    <row r="709" spans="2:47" s="1" customFormat="1" ht="29.25">
      <c r="B709" s="27"/>
      <c r="D709" s="140" t="s">
        <v>158</v>
      </c>
      <c r="F709" s="143" t="s">
        <v>1322</v>
      </c>
      <c r="L709" s="27"/>
      <c r="M709" s="142"/>
      <c r="T709" s="51"/>
      <c r="AT709" s="15" t="s">
        <v>158</v>
      </c>
      <c r="AU709" s="15" t="s">
        <v>88</v>
      </c>
    </row>
    <row r="710" spans="2:51" s="12" customFormat="1" ht="12">
      <c r="B710" s="147"/>
      <c r="D710" s="140" t="s">
        <v>259</v>
      </c>
      <c r="E710" s="148" t="s">
        <v>1</v>
      </c>
      <c r="F710" s="149" t="s">
        <v>1323</v>
      </c>
      <c r="H710" s="150">
        <v>5.35</v>
      </c>
      <c r="L710" s="147"/>
      <c r="M710" s="151"/>
      <c r="T710" s="152"/>
      <c r="AT710" s="148" t="s">
        <v>259</v>
      </c>
      <c r="AU710" s="148" t="s">
        <v>88</v>
      </c>
      <c r="AV710" s="12" t="s">
        <v>88</v>
      </c>
      <c r="AW710" s="12" t="s">
        <v>35</v>
      </c>
      <c r="AX710" s="12" t="s">
        <v>79</v>
      </c>
      <c r="AY710" s="148" t="s">
        <v>146</v>
      </c>
    </row>
    <row r="711" spans="2:51" s="12" customFormat="1" ht="12">
      <c r="B711" s="147"/>
      <c r="D711" s="140" t="s">
        <v>259</v>
      </c>
      <c r="E711" s="148" t="s">
        <v>1</v>
      </c>
      <c r="F711" s="149" t="s">
        <v>1324</v>
      </c>
      <c r="H711" s="150">
        <v>5.35</v>
      </c>
      <c r="L711" s="147"/>
      <c r="M711" s="151"/>
      <c r="T711" s="152"/>
      <c r="AT711" s="148" t="s">
        <v>259</v>
      </c>
      <c r="AU711" s="148" t="s">
        <v>88</v>
      </c>
      <c r="AV711" s="12" t="s">
        <v>88</v>
      </c>
      <c r="AW711" s="12" t="s">
        <v>35</v>
      </c>
      <c r="AX711" s="12" t="s">
        <v>79</v>
      </c>
      <c r="AY711" s="148" t="s">
        <v>146</v>
      </c>
    </row>
    <row r="712" spans="2:51" s="13" customFormat="1" ht="12">
      <c r="B712" s="153"/>
      <c r="D712" s="140" t="s">
        <v>259</v>
      </c>
      <c r="E712" s="154" t="s">
        <v>1</v>
      </c>
      <c r="F712" s="155" t="s">
        <v>263</v>
      </c>
      <c r="H712" s="156">
        <v>10.7</v>
      </c>
      <c r="L712" s="153"/>
      <c r="M712" s="157"/>
      <c r="T712" s="158"/>
      <c r="AT712" s="154" t="s">
        <v>259</v>
      </c>
      <c r="AU712" s="154" t="s">
        <v>88</v>
      </c>
      <c r="AV712" s="13" t="s">
        <v>171</v>
      </c>
      <c r="AW712" s="13" t="s">
        <v>35</v>
      </c>
      <c r="AX712" s="13" t="s">
        <v>19</v>
      </c>
      <c r="AY712" s="154" t="s">
        <v>146</v>
      </c>
    </row>
    <row r="713" spans="2:65" s="1" customFormat="1" ht="24" customHeight="1">
      <c r="B713" s="127"/>
      <c r="C713" s="162" t="s">
        <v>1325</v>
      </c>
      <c r="D713" s="162" t="s">
        <v>643</v>
      </c>
      <c r="E713" s="163" t="s">
        <v>1326</v>
      </c>
      <c r="F713" s="164" t="s">
        <v>1327</v>
      </c>
      <c r="G713" s="165" t="s">
        <v>287</v>
      </c>
      <c r="H713" s="166">
        <v>10.7</v>
      </c>
      <c r="I713" s="167"/>
      <c r="J713" s="167">
        <f>ROUND(I713*H713,2)</f>
        <v>0</v>
      </c>
      <c r="K713" s="164" t="s">
        <v>188</v>
      </c>
      <c r="L713" s="168"/>
      <c r="M713" s="169" t="s">
        <v>1</v>
      </c>
      <c r="N713" s="170" t="s">
        <v>44</v>
      </c>
      <c r="O713" s="136">
        <v>0</v>
      </c>
      <c r="P713" s="136">
        <f>O713*H713</f>
        <v>0</v>
      </c>
      <c r="Q713" s="136">
        <v>0.0045</v>
      </c>
      <c r="R713" s="136">
        <f>Q713*H713</f>
        <v>0.04814999999999999</v>
      </c>
      <c r="S713" s="136">
        <v>0</v>
      </c>
      <c r="T713" s="137">
        <f>S713*H713</f>
        <v>0</v>
      </c>
      <c r="AR713" s="138" t="s">
        <v>199</v>
      </c>
      <c r="AT713" s="138" t="s">
        <v>643</v>
      </c>
      <c r="AU713" s="138" t="s">
        <v>88</v>
      </c>
      <c r="AY713" s="15" t="s">
        <v>146</v>
      </c>
      <c r="BE713" s="139">
        <f>IF(N713="základní",J713,0)</f>
        <v>0</v>
      </c>
      <c r="BF713" s="139">
        <f>IF(N713="snížená",J713,0)</f>
        <v>0</v>
      </c>
      <c r="BG713" s="139">
        <f>IF(N713="zákl. přenesená",J713,0)</f>
        <v>0</v>
      </c>
      <c r="BH713" s="139">
        <f>IF(N713="sníž. přenesená",J713,0)</f>
        <v>0</v>
      </c>
      <c r="BI713" s="139">
        <f>IF(N713="nulová",J713,0)</f>
        <v>0</v>
      </c>
      <c r="BJ713" s="15" t="s">
        <v>19</v>
      </c>
      <c r="BK713" s="139">
        <f>ROUND(I713*H713,2)</f>
        <v>0</v>
      </c>
      <c r="BL713" s="15" t="s">
        <v>171</v>
      </c>
      <c r="BM713" s="138" t="s">
        <v>1328</v>
      </c>
    </row>
    <row r="714" spans="2:47" s="1" customFormat="1" ht="19.5">
      <c r="B714" s="27"/>
      <c r="D714" s="140" t="s">
        <v>156</v>
      </c>
      <c r="F714" s="141" t="s">
        <v>1327</v>
      </c>
      <c r="L714" s="27"/>
      <c r="M714" s="142"/>
      <c r="T714" s="51"/>
      <c r="AT714" s="15" t="s">
        <v>156</v>
      </c>
      <c r="AU714" s="15" t="s">
        <v>88</v>
      </c>
    </row>
    <row r="715" spans="2:47" s="1" customFormat="1" ht="19.5">
      <c r="B715" s="27"/>
      <c r="D715" s="140" t="s">
        <v>158</v>
      </c>
      <c r="F715" s="143" t="s">
        <v>1329</v>
      </c>
      <c r="L715" s="27"/>
      <c r="M715" s="142"/>
      <c r="T715" s="51"/>
      <c r="AT715" s="15" t="s">
        <v>158</v>
      </c>
      <c r="AU715" s="15" t="s">
        <v>88</v>
      </c>
    </row>
    <row r="716" spans="2:65" s="1" customFormat="1" ht="16.5" customHeight="1">
      <c r="B716" s="127"/>
      <c r="C716" s="128" t="s">
        <v>1330</v>
      </c>
      <c r="D716" s="128" t="s">
        <v>149</v>
      </c>
      <c r="E716" s="129" t="s">
        <v>1331</v>
      </c>
      <c r="F716" s="130" t="s">
        <v>1332</v>
      </c>
      <c r="G716" s="131" t="s">
        <v>235</v>
      </c>
      <c r="H716" s="132">
        <v>3</v>
      </c>
      <c r="I716" s="133"/>
      <c r="J716" s="133">
        <f>ROUND(I716*H716,2)</f>
        <v>0</v>
      </c>
      <c r="K716" s="130" t="s">
        <v>188</v>
      </c>
      <c r="L716" s="27"/>
      <c r="M716" s="134" t="s">
        <v>1</v>
      </c>
      <c r="N716" s="135" t="s">
        <v>44</v>
      </c>
      <c r="O716" s="136">
        <v>2.575</v>
      </c>
      <c r="P716" s="136">
        <f>O716*H716</f>
        <v>7.7250000000000005</v>
      </c>
      <c r="Q716" s="136">
        <v>0.35744</v>
      </c>
      <c r="R716" s="136">
        <f>Q716*H716</f>
        <v>1.07232</v>
      </c>
      <c r="S716" s="136">
        <v>0</v>
      </c>
      <c r="T716" s="137">
        <f>S716*H716</f>
        <v>0</v>
      </c>
      <c r="AR716" s="138" t="s">
        <v>171</v>
      </c>
      <c r="AT716" s="138" t="s">
        <v>149</v>
      </c>
      <c r="AU716" s="138" t="s">
        <v>88</v>
      </c>
      <c r="AY716" s="15" t="s">
        <v>146</v>
      </c>
      <c r="BE716" s="139">
        <f>IF(N716="základní",J716,0)</f>
        <v>0</v>
      </c>
      <c r="BF716" s="139">
        <f>IF(N716="snížená",J716,0)</f>
        <v>0</v>
      </c>
      <c r="BG716" s="139">
        <f>IF(N716="zákl. přenesená",J716,0)</f>
        <v>0</v>
      </c>
      <c r="BH716" s="139">
        <f>IF(N716="sníž. přenesená",J716,0)</f>
        <v>0</v>
      </c>
      <c r="BI716" s="139">
        <f>IF(N716="nulová",J716,0)</f>
        <v>0</v>
      </c>
      <c r="BJ716" s="15" t="s">
        <v>19</v>
      </c>
      <c r="BK716" s="139">
        <f>ROUND(I716*H716,2)</f>
        <v>0</v>
      </c>
      <c r="BL716" s="15" t="s">
        <v>171</v>
      </c>
      <c r="BM716" s="138" t="s">
        <v>1333</v>
      </c>
    </row>
    <row r="717" spans="2:47" s="1" customFormat="1" ht="12">
      <c r="B717" s="27"/>
      <c r="D717" s="140" t="s">
        <v>156</v>
      </c>
      <c r="F717" s="141" t="s">
        <v>1334</v>
      </c>
      <c r="L717" s="27"/>
      <c r="M717" s="142"/>
      <c r="T717" s="51"/>
      <c r="AT717" s="15" t="s">
        <v>156</v>
      </c>
      <c r="AU717" s="15" t="s">
        <v>88</v>
      </c>
    </row>
    <row r="718" spans="2:47" s="1" customFormat="1" ht="29.25">
      <c r="B718" s="27"/>
      <c r="D718" s="140" t="s">
        <v>158</v>
      </c>
      <c r="F718" s="143" t="s">
        <v>1335</v>
      </c>
      <c r="L718" s="27"/>
      <c r="M718" s="142"/>
      <c r="T718" s="51"/>
      <c r="AT718" s="15" t="s">
        <v>158</v>
      </c>
      <c r="AU718" s="15" t="s">
        <v>88</v>
      </c>
    </row>
    <row r="719" spans="2:65" s="1" customFormat="1" ht="16.5" customHeight="1">
      <c r="B719" s="127"/>
      <c r="C719" s="128" t="s">
        <v>1336</v>
      </c>
      <c r="D719" s="128" t="s">
        <v>149</v>
      </c>
      <c r="E719" s="129" t="s">
        <v>1337</v>
      </c>
      <c r="F719" s="130" t="s">
        <v>1338</v>
      </c>
      <c r="G719" s="131" t="s">
        <v>1339</v>
      </c>
      <c r="H719" s="132">
        <v>1</v>
      </c>
      <c r="I719" s="133"/>
      <c r="J719" s="133">
        <f>ROUND(I719*H719,2)</f>
        <v>0</v>
      </c>
      <c r="K719" s="130" t="s">
        <v>153</v>
      </c>
      <c r="L719" s="27"/>
      <c r="M719" s="134" t="s">
        <v>1</v>
      </c>
      <c r="N719" s="135" t="s">
        <v>44</v>
      </c>
      <c r="O719" s="136">
        <v>1.145</v>
      </c>
      <c r="P719" s="136">
        <f>O719*H719</f>
        <v>1.145</v>
      </c>
      <c r="Q719" s="136">
        <v>0.06926</v>
      </c>
      <c r="R719" s="136">
        <f>Q719*H719</f>
        <v>0.06926</v>
      </c>
      <c r="S719" s="136">
        <v>0</v>
      </c>
      <c r="T719" s="137">
        <f>S719*H719</f>
        <v>0</v>
      </c>
      <c r="AR719" s="138" t="s">
        <v>171</v>
      </c>
      <c r="AT719" s="138" t="s">
        <v>149</v>
      </c>
      <c r="AU719" s="138" t="s">
        <v>88</v>
      </c>
      <c r="AY719" s="15" t="s">
        <v>146</v>
      </c>
      <c r="BE719" s="139">
        <f>IF(N719="základní",J719,0)</f>
        <v>0</v>
      </c>
      <c r="BF719" s="139">
        <f>IF(N719="snížená",J719,0)</f>
        <v>0</v>
      </c>
      <c r="BG719" s="139">
        <f>IF(N719="zákl. přenesená",J719,0)</f>
        <v>0</v>
      </c>
      <c r="BH719" s="139">
        <f>IF(N719="sníž. přenesená",J719,0)</f>
        <v>0</v>
      </c>
      <c r="BI719" s="139">
        <f>IF(N719="nulová",J719,0)</f>
        <v>0</v>
      </c>
      <c r="BJ719" s="15" t="s">
        <v>19</v>
      </c>
      <c r="BK719" s="139">
        <f>ROUND(I719*H719,2)</f>
        <v>0</v>
      </c>
      <c r="BL719" s="15" t="s">
        <v>171</v>
      </c>
      <c r="BM719" s="138" t="s">
        <v>1340</v>
      </c>
    </row>
    <row r="720" spans="2:47" s="1" customFormat="1" ht="12">
      <c r="B720" s="27"/>
      <c r="D720" s="140" t="s">
        <v>156</v>
      </c>
      <c r="F720" s="141" t="s">
        <v>1341</v>
      </c>
      <c r="L720" s="27"/>
      <c r="M720" s="142"/>
      <c r="T720" s="51"/>
      <c r="AT720" s="15" t="s">
        <v>156</v>
      </c>
      <c r="AU720" s="15" t="s">
        <v>88</v>
      </c>
    </row>
    <row r="721" spans="2:47" s="1" customFormat="1" ht="19.5">
      <c r="B721" s="27"/>
      <c r="D721" s="140" t="s">
        <v>158</v>
      </c>
      <c r="F721" s="143" t="s">
        <v>1342</v>
      </c>
      <c r="L721" s="27"/>
      <c r="M721" s="142"/>
      <c r="T721" s="51"/>
      <c r="AT721" s="15" t="s">
        <v>158</v>
      </c>
      <c r="AU721" s="15" t="s">
        <v>88</v>
      </c>
    </row>
    <row r="722" spans="2:65" s="1" customFormat="1" ht="24" customHeight="1">
      <c r="B722" s="127"/>
      <c r="C722" s="128" t="s">
        <v>1343</v>
      </c>
      <c r="D722" s="128" t="s">
        <v>149</v>
      </c>
      <c r="E722" s="129" t="s">
        <v>1344</v>
      </c>
      <c r="F722" s="130" t="s">
        <v>1345</v>
      </c>
      <c r="G722" s="131" t="s">
        <v>235</v>
      </c>
      <c r="H722" s="132">
        <v>8</v>
      </c>
      <c r="I722" s="133"/>
      <c r="J722" s="133">
        <f>ROUND(I722*H722,2)</f>
        <v>0</v>
      </c>
      <c r="K722" s="130" t="s">
        <v>188</v>
      </c>
      <c r="L722" s="27"/>
      <c r="M722" s="134" t="s">
        <v>1</v>
      </c>
      <c r="N722" s="135" t="s">
        <v>44</v>
      </c>
      <c r="O722" s="136">
        <v>0.82</v>
      </c>
      <c r="P722" s="136">
        <f>O722*H722</f>
        <v>6.56</v>
      </c>
      <c r="Q722" s="136">
        <v>0.00187</v>
      </c>
      <c r="R722" s="136">
        <f>Q722*H722</f>
        <v>0.01496</v>
      </c>
      <c r="S722" s="136">
        <v>0</v>
      </c>
      <c r="T722" s="137">
        <f>S722*H722</f>
        <v>0</v>
      </c>
      <c r="AR722" s="138" t="s">
        <v>171</v>
      </c>
      <c r="AT722" s="138" t="s">
        <v>149</v>
      </c>
      <c r="AU722" s="138" t="s">
        <v>88</v>
      </c>
      <c r="AY722" s="15" t="s">
        <v>146</v>
      </c>
      <c r="BE722" s="139">
        <f>IF(N722="základní",J722,0)</f>
        <v>0</v>
      </c>
      <c r="BF722" s="139">
        <f>IF(N722="snížená",J722,0)</f>
        <v>0</v>
      </c>
      <c r="BG722" s="139">
        <f>IF(N722="zákl. přenesená",J722,0)</f>
        <v>0</v>
      </c>
      <c r="BH722" s="139">
        <f>IF(N722="sníž. přenesená",J722,0)</f>
        <v>0</v>
      </c>
      <c r="BI722" s="139">
        <f>IF(N722="nulová",J722,0)</f>
        <v>0</v>
      </c>
      <c r="BJ722" s="15" t="s">
        <v>19</v>
      </c>
      <c r="BK722" s="139">
        <f>ROUND(I722*H722,2)</f>
        <v>0</v>
      </c>
      <c r="BL722" s="15" t="s">
        <v>171</v>
      </c>
      <c r="BM722" s="138" t="s">
        <v>1346</v>
      </c>
    </row>
    <row r="723" spans="2:47" s="1" customFormat="1" ht="19.5">
      <c r="B723" s="27"/>
      <c r="D723" s="140" t="s">
        <v>156</v>
      </c>
      <c r="F723" s="141" t="s">
        <v>1347</v>
      </c>
      <c r="L723" s="27"/>
      <c r="M723" s="142"/>
      <c r="T723" s="51"/>
      <c r="AT723" s="15" t="s">
        <v>156</v>
      </c>
      <c r="AU723" s="15" t="s">
        <v>88</v>
      </c>
    </row>
    <row r="724" spans="2:47" s="1" customFormat="1" ht="48.75">
      <c r="B724" s="27"/>
      <c r="D724" s="140" t="s">
        <v>158</v>
      </c>
      <c r="F724" s="143" t="s">
        <v>1348</v>
      </c>
      <c r="L724" s="27"/>
      <c r="M724" s="142"/>
      <c r="T724" s="51"/>
      <c r="AT724" s="15" t="s">
        <v>158</v>
      </c>
      <c r="AU724" s="15" t="s">
        <v>88</v>
      </c>
    </row>
    <row r="725" spans="2:65" s="1" customFormat="1" ht="24" customHeight="1">
      <c r="B725" s="127"/>
      <c r="C725" s="128" t="s">
        <v>1349</v>
      </c>
      <c r="D725" s="128" t="s">
        <v>149</v>
      </c>
      <c r="E725" s="129" t="s">
        <v>1350</v>
      </c>
      <c r="F725" s="130" t="s">
        <v>1351</v>
      </c>
      <c r="G725" s="131" t="s">
        <v>235</v>
      </c>
      <c r="H725" s="132">
        <v>1</v>
      </c>
      <c r="I725" s="133"/>
      <c r="J725" s="133">
        <f>ROUND(I725*H725,2)</f>
        <v>0</v>
      </c>
      <c r="K725" s="130" t="s">
        <v>188</v>
      </c>
      <c r="L725" s="27"/>
      <c r="M725" s="134" t="s">
        <v>1</v>
      </c>
      <c r="N725" s="135" t="s">
        <v>44</v>
      </c>
      <c r="O725" s="136">
        <v>1.265</v>
      </c>
      <c r="P725" s="136">
        <f>O725*H725</f>
        <v>1.265</v>
      </c>
      <c r="Q725" s="136">
        <v>0.00649</v>
      </c>
      <c r="R725" s="136">
        <f>Q725*H725</f>
        <v>0.00649</v>
      </c>
      <c r="S725" s="136">
        <v>0</v>
      </c>
      <c r="T725" s="137">
        <f>S725*H725</f>
        <v>0</v>
      </c>
      <c r="AR725" s="138" t="s">
        <v>171</v>
      </c>
      <c r="AT725" s="138" t="s">
        <v>149</v>
      </c>
      <c r="AU725" s="138" t="s">
        <v>88</v>
      </c>
      <c r="AY725" s="15" t="s">
        <v>146</v>
      </c>
      <c r="BE725" s="139">
        <f>IF(N725="základní",J725,0)</f>
        <v>0</v>
      </c>
      <c r="BF725" s="139">
        <f>IF(N725="snížená",J725,0)</f>
        <v>0</v>
      </c>
      <c r="BG725" s="139">
        <f>IF(N725="zákl. přenesená",J725,0)</f>
        <v>0</v>
      </c>
      <c r="BH725" s="139">
        <f>IF(N725="sníž. přenesená",J725,0)</f>
        <v>0</v>
      </c>
      <c r="BI725" s="139">
        <f>IF(N725="nulová",J725,0)</f>
        <v>0</v>
      </c>
      <c r="BJ725" s="15" t="s">
        <v>19</v>
      </c>
      <c r="BK725" s="139">
        <f>ROUND(I725*H725,2)</f>
        <v>0</v>
      </c>
      <c r="BL725" s="15" t="s">
        <v>171</v>
      </c>
      <c r="BM725" s="138" t="s">
        <v>1352</v>
      </c>
    </row>
    <row r="726" spans="2:47" s="1" customFormat="1" ht="19.5">
      <c r="B726" s="27"/>
      <c r="D726" s="140" t="s">
        <v>156</v>
      </c>
      <c r="F726" s="141" t="s">
        <v>1353</v>
      </c>
      <c r="L726" s="27"/>
      <c r="M726" s="142"/>
      <c r="T726" s="51"/>
      <c r="AT726" s="15" t="s">
        <v>156</v>
      </c>
      <c r="AU726" s="15" t="s">
        <v>88</v>
      </c>
    </row>
    <row r="727" spans="2:47" s="1" customFormat="1" ht="19.5">
      <c r="B727" s="27"/>
      <c r="D727" s="140" t="s">
        <v>158</v>
      </c>
      <c r="F727" s="143" t="s">
        <v>1354</v>
      </c>
      <c r="L727" s="27"/>
      <c r="M727" s="142"/>
      <c r="T727" s="51"/>
      <c r="AT727" s="15" t="s">
        <v>158</v>
      </c>
      <c r="AU727" s="15" t="s">
        <v>88</v>
      </c>
    </row>
    <row r="728" spans="2:65" s="1" customFormat="1" ht="24" customHeight="1">
      <c r="B728" s="127"/>
      <c r="C728" s="128" t="s">
        <v>1355</v>
      </c>
      <c r="D728" s="128" t="s">
        <v>149</v>
      </c>
      <c r="E728" s="129" t="s">
        <v>1356</v>
      </c>
      <c r="F728" s="130" t="s">
        <v>1357</v>
      </c>
      <c r="G728" s="131" t="s">
        <v>287</v>
      </c>
      <c r="H728" s="132">
        <v>6.3</v>
      </c>
      <c r="I728" s="133"/>
      <c r="J728" s="133">
        <f>ROUND(I728*H728,2)</f>
        <v>0</v>
      </c>
      <c r="K728" s="130" t="s">
        <v>188</v>
      </c>
      <c r="L728" s="27"/>
      <c r="M728" s="134" t="s">
        <v>1</v>
      </c>
      <c r="N728" s="135" t="s">
        <v>44</v>
      </c>
      <c r="O728" s="136">
        <v>0.32</v>
      </c>
      <c r="P728" s="136">
        <f>O728*H728</f>
        <v>2.016</v>
      </c>
      <c r="Q728" s="136">
        <v>0</v>
      </c>
      <c r="R728" s="136">
        <f>Q728*H728</f>
        <v>0</v>
      </c>
      <c r="S728" s="136">
        <v>0</v>
      </c>
      <c r="T728" s="137">
        <f>S728*H728</f>
        <v>0</v>
      </c>
      <c r="AR728" s="138" t="s">
        <v>171</v>
      </c>
      <c r="AT728" s="138" t="s">
        <v>149</v>
      </c>
      <c r="AU728" s="138" t="s">
        <v>88</v>
      </c>
      <c r="AY728" s="15" t="s">
        <v>146</v>
      </c>
      <c r="BE728" s="139">
        <f>IF(N728="základní",J728,0)</f>
        <v>0</v>
      </c>
      <c r="BF728" s="139">
        <f>IF(N728="snížená",J728,0)</f>
        <v>0</v>
      </c>
      <c r="BG728" s="139">
        <f>IF(N728="zákl. přenesená",J728,0)</f>
        <v>0</v>
      </c>
      <c r="BH728" s="139">
        <f>IF(N728="sníž. přenesená",J728,0)</f>
        <v>0</v>
      </c>
      <c r="BI728" s="139">
        <f>IF(N728="nulová",J728,0)</f>
        <v>0</v>
      </c>
      <c r="BJ728" s="15" t="s">
        <v>19</v>
      </c>
      <c r="BK728" s="139">
        <f>ROUND(I728*H728,2)</f>
        <v>0</v>
      </c>
      <c r="BL728" s="15" t="s">
        <v>171</v>
      </c>
      <c r="BM728" s="138" t="s">
        <v>1358</v>
      </c>
    </row>
    <row r="729" spans="2:47" s="1" customFormat="1" ht="19.5">
      <c r="B729" s="27"/>
      <c r="D729" s="140" t="s">
        <v>156</v>
      </c>
      <c r="F729" s="141" t="s">
        <v>1359</v>
      </c>
      <c r="L729" s="27"/>
      <c r="M729" s="142"/>
      <c r="T729" s="51"/>
      <c r="AT729" s="15" t="s">
        <v>156</v>
      </c>
      <c r="AU729" s="15" t="s">
        <v>88</v>
      </c>
    </row>
    <row r="730" spans="2:47" s="1" customFormat="1" ht="39">
      <c r="B730" s="27"/>
      <c r="D730" s="140" t="s">
        <v>158</v>
      </c>
      <c r="F730" s="143" t="s">
        <v>1360</v>
      </c>
      <c r="L730" s="27"/>
      <c r="M730" s="142"/>
      <c r="T730" s="51"/>
      <c r="AT730" s="15" t="s">
        <v>158</v>
      </c>
      <c r="AU730" s="15" t="s">
        <v>88</v>
      </c>
    </row>
    <row r="731" spans="2:51" s="12" customFormat="1" ht="12">
      <c r="B731" s="147"/>
      <c r="D731" s="140" t="s">
        <v>259</v>
      </c>
      <c r="E731" s="148" t="s">
        <v>1</v>
      </c>
      <c r="F731" s="149" t="s">
        <v>1361</v>
      </c>
      <c r="H731" s="150">
        <v>3.6</v>
      </c>
      <c r="L731" s="147"/>
      <c r="M731" s="151"/>
      <c r="T731" s="152"/>
      <c r="AT731" s="148" t="s">
        <v>259</v>
      </c>
      <c r="AU731" s="148" t="s">
        <v>88</v>
      </c>
      <c r="AV731" s="12" t="s">
        <v>88</v>
      </c>
      <c r="AW731" s="12" t="s">
        <v>35</v>
      </c>
      <c r="AX731" s="12" t="s">
        <v>79</v>
      </c>
      <c r="AY731" s="148" t="s">
        <v>146</v>
      </c>
    </row>
    <row r="732" spans="2:51" s="12" customFormat="1" ht="12">
      <c r="B732" s="147"/>
      <c r="D732" s="140" t="s">
        <v>259</v>
      </c>
      <c r="E732" s="148" t="s">
        <v>1</v>
      </c>
      <c r="F732" s="149" t="s">
        <v>1362</v>
      </c>
      <c r="H732" s="150">
        <v>2.7</v>
      </c>
      <c r="L732" s="147"/>
      <c r="M732" s="151"/>
      <c r="T732" s="152"/>
      <c r="AT732" s="148" t="s">
        <v>259</v>
      </c>
      <c r="AU732" s="148" t="s">
        <v>88</v>
      </c>
      <c r="AV732" s="12" t="s">
        <v>88</v>
      </c>
      <c r="AW732" s="12" t="s">
        <v>35</v>
      </c>
      <c r="AX732" s="12" t="s">
        <v>79</v>
      </c>
      <c r="AY732" s="148" t="s">
        <v>146</v>
      </c>
    </row>
    <row r="733" spans="2:51" s="13" customFormat="1" ht="12">
      <c r="B733" s="153"/>
      <c r="D733" s="140" t="s">
        <v>259</v>
      </c>
      <c r="E733" s="154" t="s">
        <v>1</v>
      </c>
      <c r="F733" s="155" t="s">
        <v>263</v>
      </c>
      <c r="H733" s="156">
        <v>6.3</v>
      </c>
      <c r="L733" s="153"/>
      <c r="M733" s="157"/>
      <c r="T733" s="158"/>
      <c r="AT733" s="154" t="s">
        <v>259</v>
      </c>
      <c r="AU733" s="154" t="s">
        <v>88</v>
      </c>
      <c r="AV733" s="13" t="s">
        <v>171</v>
      </c>
      <c r="AW733" s="13" t="s">
        <v>35</v>
      </c>
      <c r="AX733" s="13" t="s">
        <v>19</v>
      </c>
      <c r="AY733" s="154" t="s">
        <v>146</v>
      </c>
    </row>
    <row r="734" spans="2:65" s="1" customFormat="1" ht="16.5" customHeight="1">
      <c r="B734" s="127"/>
      <c r="C734" s="128" t="s">
        <v>1363</v>
      </c>
      <c r="D734" s="128" t="s">
        <v>149</v>
      </c>
      <c r="E734" s="129" t="s">
        <v>1364</v>
      </c>
      <c r="F734" s="130" t="s">
        <v>1365</v>
      </c>
      <c r="G734" s="131" t="s">
        <v>245</v>
      </c>
      <c r="H734" s="132">
        <v>294.3</v>
      </c>
      <c r="I734" s="133"/>
      <c r="J734" s="133">
        <f>ROUND(I734*H734,2)</f>
        <v>0</v>
      </c>
      <c r="K734" s="130" t="s">
        <v>188</v>
      </c>
      <c r="L734" s="27"/>
      <c r="M734" s="134" t="s">
        <v>1</v>
      </c>
      <c r="N734" s="135" t="s">
        <v>44</v>
      </c>
      <c r="O734" s="136">
        <v>0.18</v>
      </c>
      <c r="P734" s="136">
        <f>O734*H734</f>
        <v>52.974</v>
      </c>
      <c r="Q734" s="136">
        <v>0</v>
      </c>
      <c r="R734" s="136">
        <f>Q734*H734</f>
        <v>0</v>
      </c>
      <c r="S734" s="136">
        <v>0</v>
      </c>
      <c r="T734" s="137">
        <f>S734*H734</f>
        <v>0</v>
      </c>
      <c r="AR734" s="138" t="s">
        <v>171</v>
      </c>
      <c r="AT734" s="138" t="s">
        <v>149</v>
      </c>
      <c r="AU734" s="138" t="s">
        <v>88</v>
      </c>
      <c r="AY734" s="15" t="s">
        <v>146</v>
      </c>
      <c r="BE734" s="139">
        <f>IF(N734="základní",J734,0)</f>
        <v>0</v>
      </c>
      <c r="BF734" s="139">
        <f>IF(N734="snížená",J734,0)</f>
        <v>0</v>
      </c>
      <c r="BG734" s="139">
        <f>IF(N734="zákl. přenesená",J734,0)</f>
        <v>0</v>
      </c>
      <c r="BH734" s="139">
        <f>IF(N734="sníž. přenesená",J734,0)</f>
        <v>0</v>
      </c>
      <c r="BI734" s="139">
        <f>IF(N734="nulová",J734,0)</f>
        <v>0</v>
      </c>
      <c r="BJ734" s="15" t="s">
        <v>19</v>
      </c>
      <c r="BK734" s="139">
        <f>ROUND(I734*H734,2)</f>
        <v>0</v>
      </c>
      <c r="BL734" s="15" t="s">
        <v>171</v>
      </c>
      <c r="BM734" s="138" t="s">
        <v>1366</v>
      </c>
    </row>
    <row r="735" spans="2:47" s="1" customFormat="1" ht="12">
      <c r="B735" s="27"/>
      <c r="D735" s="140" t="s">
        <v>156</v>
      </c>
      <c r="F735" s="141" t="s">
        <v>1367</v>
      </c>
      <c r="L735" s="27"/>
      <c r="M735" s="142"/>
      <c r="T735" s="51"/>
      <c r="AT735" s="15" t="s">
        <v>156</v>
      </c>
      <c r="AU735" s="15" t="s">
        <v>88</v>
      </c>
    </row>
    <row r="736" spans="2:47" s="1" customFormat="1" ht="39">
      <c r="B736" s="27"/>
      <c r="D736" s="140" t="s">
        <v>158</v>
      </c>
      <c r="F736" s="143" t="s">
        <v>1368</v>
      </c>
      <c r="L736" s="27"/>
      <c r="M736" s="142"/>
      <c r="T736" s="51"/>
      <c r="AT736" s="15" t="s">
        <v>158</v>
      </c>
      <c r="AU736" s="15" t="s">
        <v>88</v>
      </c>
    </row>
    <row r="737" spans="2:51" s="12" customFormat="1" ht="12">
      <c r="B737" s="147"/>
      <c r="D737" s="140" t="s">
        <v>259</v>
      </c>
      <c r="E737" s="148" t="s">
        <v>1</v>
      </c>
      <c r="F737" s="149" t="s">
        <v>1198</v>
      </c>
      <c r="H737" s="150">
        <v>294.3</v>
      </c>
      <c r="L737" s="147"/>
      <c r="M737" s="151"/>
      <c r="T737" s="152"/>
      <c r="AT737" s="148" t="s">
        <v>259</v>
      </c>
      <c r="AU737" s="148" t="s">
        <v>88</v>
      </c>
      <c r="AV737" s="12" t="s">
        <v>88</v>
      </c>
      <c r="AW737" s="12" t="s">
        <v>35</v>
      </c>
      <c r="AX737" s="12" t="s">
        <v>19</v>
      </c>
      <c r="AY737" s="148" t="s">
        <v>146</v>
      </c>
    </row>
    <row r="738" spans="2:65" s="1" customFormat="1" ht="24" customHeight="1">
      <c r="B738" s="127"/>
      <c r="C738" s="128" t="s">
        <v>1369</v>
      </c>
      <c r="D738" s="128" t="s">
        <v>149</v>
      </c>
      <c r="E738" s="129" t="s">
        <v>1370</v>
      </c>
      <c r="F738" s="130" t="s">
        <v>1371</v>
      </c>
      <c r="G738" s="131" t="s">
        <v>301</v>
      </c>
      <c r="H738" s="132">
        <v>113.6</v>
      </c>
      <c r="I738" s="133"/>
      <c r="J738" s="133">
        <f>ROUND(I738*H738,2)</f>
        <v>0</v>
      </c>
      <c r="K738" s="130" t="s">
        <v>188</v>
      </c>
      <c r="L738" s="27"/>
      <c r="M738" s="134" t="s">
        <v>1</v>
      </c>
      <c r="N738" s="135" t="s">
        <v>44</v>
      </c>
      <c r="O738" s="136">
        <v>1.34</v>
      </c>
      <c r="P738" s="136">
        <f>O738*H738</f>
        <v>152.224</v>
      </c>
      <c r="Q738" s="136">
        <v>0.00088</v>
      </c>
      <c r="R738" s="136">
        <f>Q738*H738</f>
        <v>0.099968</v>
      </c>
      <c r="S738" s="136">
        <v>0</v>
      </c>
      <c r="T738" s="137">
        <f>S738*H738</f>
        <v>0</v>
      </c>
      <c r="AR738" s="138" t="s">
        <v>171</v>
      </c>
      <c r="AT738" s="138" t="s">
        <v>149</v>
      </c>
      <c r="AU738" s="138" t="s">
        <v>88</v>
      </c>
      <c r="AY738" s="15" t="s">
        <v>146</v>
      </c>
      <c r="BE738" s="139">
        <f>IF(N738="základní",J738,0)</f>
        <v>0</v>
      </c>
      <c r="BF738" s="139">
        <f>IF(N738="snížená",J738,0)</f>
        <v>0</v>
      </c>
      <c r="BG738" s="139">
        <f>IF(N738="zákl. přenesená",J738,0)</f>
        <v>0</v>
      </c>
      <c r="BH738" s="139">
        <f>IF(N738="sníž. přenesená",J738,0)</f>
        <v>0</v>
      </c>
      <c r="BI738" s="139">
        <f>IF(N738="nulová",J738,0)</f>
        <v>0</v>
      </c>
      <c r="BJ738" s="15" t="s">
        <v>19</v>
      </c>
      <c r="BK738" s="139">
        <f>ROUND(I738*H738,2)</f>
        <v>0</v>
      </c>
      <c r="BL738" s="15" t="s">
        <v>171</v>
      </c>
      <c r="BM738" s="138" t="s">
        <v>1372</v>
      </c>
    </row>
    <row r="739" spans="2:47" s="1" customFormat="1" ht="19.5">
      <c r="B739" s="27"/>
      <c r="D739" s="140" t="s">
        <v>156</v>
      </c>
      <c r="F739" s="141" t="s">
        <v>1373</v>
      </c>
      <c r="L739" s="27"/>
      <c r="M739" s="142"/>
      <c r="T739" s="51"/>
      <c r="AT739" s="15" t="s">
        <v>156</v>
      </c>
      <c r="AU739" s="15" t="s">
        <v>88</v>
      </c>
    </row>
    <row r="740" spans="2:47" s="1" customFormat="1" ht="48.75">
      <c r="B740" s="27"/>
      <c r="D740" s="140" t="s">
        <v>158</v>
      </c>
      <c r="F740" s="143" t="s">
        <v>1374</v>
      </c>
      <c r="L740" s="27"/>
      <c r="M740" s="142"/>
      <c r="T740" s="51"/>
      <c r="AT740" s="15" t="s">
        <v>158</v>
      </c>
      <c r="AU740" s="15" t="s">
        <v>88</v>
      </c>
    </row>
    <row r="741" spans="2:51" s="12" customFormat="1" ht="12">
      <c r="B741" s="147"/>
      <c r="D741" s="140" t="s">
        <v>259</v>
      </c>
      <c r="E741" s="148" t="s">
        <v>1</v>
      </c>
      <c r="F741" s="149" t="s">
        <v>1375</v>
      </c>
      <c r="H741" s="150">
        <v>113.6</v>
      </c>
      <c r="L741" s="147"/>
      <c r="M741" s="151"/>
      <c r="T741" s="152"/>
      <c r="AT741" s="148" t="s">
        <v>259</v>
      </c>
      <c r="AU741" s="148" t="s">
        <v>88</v>
      </c>
      <c r="AV741" s="12" t="s">
        <v>88</v>
      </c>
      <c r="AW741" s="12" t="s">
        <v>35</v>
      </c>
      <c r="AX741" s="12" t="s">
        <v>19</v>
      </c>
      <c r="AY741" s="148" t="s">
        <v>146</v>
      </c>
    </row>
    <row r="742" spans="2:65" s="1" customFormat="1" ht="24" customHeight="1">
      <c r="B742" s="127"/>
      <c r="C742" s="128" t="s">
        <v>1376</v>
      </c>
      <c r="D742" s="128" t="s">
        <v>149</v>
      </c>
      <c r="E742" s="129" t="s">
        <v>1377</v>
      </c>
      <c r="F742" s="130" t="s">
        <v>1378</v>
      </c>
      <c r="G742" s="131" t="s">
        <v>301</v>
      </c>
      <c r="H742" s="132">
        <v>113.6</v>
      </c>
      <c r="I742" s="133"/>
      <c r="J742" s="133">
        <f>ROUND(I742*H742,2)</f>
        <v>0</v>
      </c>
      <c r="K742" s="130" t="s">
        <v>188</v>
      </c>
      <c r="L742" s="27"/>
      <c r="M742" s="134" t="s">
        <v>1</v>
      </c>
      <c r="N742" s="135" t="s">
        <v>44</v>
      </c>
      <c r="O742" s="136">
        <v>0.3</v>
      </c>
      <c r="P742" s="136">
        <f>O742*H742</f>
        <v>34.08</v>
      </c>
      <c r="Q742" s="136">
        <v>0</v>
      </c>
      <c r="R742" s="136">
        <f>Q742*H742</f>
        <v>0</v>
      </c>
      <c r="S742" s="136">
        <v>0</v>
      </c>
      <c r="T742" s="137">
        <f>S742*H742</f>
        <v>0</v>
      </c>
      <c r="AR742" s="138" t="s">
        <v>171</v>
      </c>
      <c r="AT742" s="138" t="s">
        <v>149</v>
      </c>
      <c r="AU742" s="138" t="s">
        <v>88</v>
      </c>
      <c r="AY742" s="15" t="s">
        <v>146</v>
      </c>
      <c r="BE742" s="139">
        <f>IF(N742="základní",J742,0)</f>
        <v>0</v>
      </c>
      <c r="BF742" s="139">
        <f>IF(N742="snížená",J742,0)</f>
        <v>0</v>
      </c>
      <c r="BG742" s="139">
        <f>IF(N742="zákl. přenesená",J742,0)</f>
        <v>0</v>
      </c>
      <c r="BH742" s="139">
        <f>IF(N742="sníž. přenesená",J742,0)</f>
        <v>0</v>
      </c>
      <c r="BI742" s="139">
        <f>IF(N742="nulová",J742,0)</f>
        <v>0</v>
      </c>
      <c r="BJ742" s="15" t="s">
        <v>19</v>
      </c>
      <c r="BK742" s="139">
        <f>ROUND(I742*H742,2)</f>
        <v>0</v>
      </c>
      <c r="BL742" s="15" t="s">
        <v>171</v>
      </c>
      <c r="BM742" s="138" t="s">
        <v>1379</v>
      </c>
    </row>
    <row r="743" spans="2:47" s="1" customFormat="1" ht="19.5">
      <c r="B743" s="27"/>
      <c r="D743" s="140" t="s">
        <v>156</v>
      </c>
      <c r="F743" s="141" t="s">
        <v>1380</v>
      </c>
      <c r="L743" s="27"/>
      <c r="M743" s="142"/>
      <c r="T743" s="51"/>
      <c r="AT743" s="15" t="s">
        <v>156</v>
      </c>
      <c r="AU743" s="15" t="s">
        <v>88</v>
      </c>
    </row>
    <row r="744" spans="2:47" s="1" customFormat="1" ht="39">
      <c r="B744" s="27"/>
      <c r="D744" s="140" t="s">
        <v>158</v>
      </c>
      <c r="F744" s="143" t="s">
        <v>1381</v>
      </c>
      <c r="L744" s="27"/>
      <c r="M744" s="142"/>
      <c r="T744" s="51"/>
      <c r="AT744" s="15" t="s">
        <v>158</v>
      </c>
      <c r="AU744" s="15" t="s">
        <v>88</v>
      </c>
    </row>
    <row r="745" spans="2:51" s="12" customFormat="1" ht="12">
      <c r="B745" s="147"/>
      <c r="D745" s="140" t="s">
        <v>259</v>
      </c>
      <c r="E745" s="148" t="s">
        <v>1</v>
      </c>
      <c r="F745" s="149" t="s">
        <v>1375</v>
      </c>
      <c r="H745" s="150">
        <v>113.6</v>
      </c>
      <c r="L745" s="147"/>
      <c r="M745" s="151"/>
      <c r="T745" s="152"/>
      <c r="AT745" s="148" t="s">
        <v>259</v>
      </c>
      <c r="AU745" s="148" t="s">
        <v>88</v>
      </c>
      <c r="AV745" s="12" t="s">
        <v>88</v>
      </c>
      <c r="AW745" s="12" t="s">
        <v>35</v>
      </c>
      <c r="AX745" s="12" t="s">
        <v>19</v>
      </c>
      <c r="AY745" s="148" t="s">
        <v>146</v>
      </c>
    </row>
    <row r="746" spans="2:65" s="1" customFormat="1" ht="24" customHeight="1">
      <c r="B746" s="127"/>
      <c r="C746" s="128" t="s">
        <v>1382</v>
      </c>
      <c r="D746" s="128" t="s">
        <v>149</v>
      </c>
      <c r="E746" s="129" t="s">
        <v>1383</v>
      </c>
      <c r="F746" s="130" t="s">
        <v>1384</v>
      </c>
      <c r="G746" s="131" t="s">
        <v>245</v>
      </c>
      <c r="H746" s="132">
        <v>26.216</v>
      </c>
      <c r="I746" s="133"/>
      <c r="J746" s="133">
        <f>ROUND(I746*H746,2)</f>
        <v>0</v>
      </c>
      <c r="K746" s="130" t="s">
        <v>188</v>
      </c>
      <c r="L746" s="27"/>
      <c r="M746" s="134" t="s">
        <v>1</v>
      </c>
      <c r="N746" s="135" t="s">
        <v>44</v>
      </c>
      <c r="O746" s="136">
        <v>0.2</v>
      </c>
      <c r="P746" s="136">
        <f>O746*H746</f>
        <v>5.243200000000001</v>
      </c>
      <c r="Q746" s="136">
        <v>0.00158</v>
      </c>
      <c r="R746" s="136">
        <f>Q746*H746</f>
        <v>0.041421280000000005</v>
      </c>
      <c r="S746" s="136">
        <v>0</v>
      </c>
      <c r="T746" s="137">
        <f>S746*H746</f>
        <v>0</v>
      </c>
      <c r="AR746" s="138" t="s">
        <v>171</v>
      </c>
      <c r="AT746" s="138" t="s">
        <v>149</v>
      </c>
      <c r="AU746" s="138" t="s">
        <v>88</v>
      </c>
      <c r="AY746" s="15" t="s">
        <v>146</v>
      </c>
      <c r="BE746" s="139">
        <f>IF(N746="základní",J746,0)</f>
        <v>0</v>
      </c>
      <c r="BF746" s="139">
        <f>IF(N746="snížená",J746,0)</f>
        <v>0</v>
      </c>
      <c r="BG746" s="139">
        <f>IF(N746="zákl. přenesená",J746,0)</f>
        <v>0</v>
      </c>
      <c r="BH746" s="139">
        <f>IF(N746="sníž. přenesená",J746,0)</f>
        <v>0</v>
      </c>
      <c r="BI746" s="139">
        <f>IF(N746="nulová",J746,0)</f>
        <v>0</v>
      </c>
      <c r="BJ746" s="15" t="s">
        <v>19</v>
      </c>
      <c r="BK746" s="139">
        <f>ROUND(I746*H746,2)</f>
        <v>0</v>
      </c>
      <c r="BL746" s="15" t="s">
        <v>171</v>
      </c>
      <c r="BM746" s="138" t="s">
        <v>1385</v>
      </c>
    </row>
    <row r="747" spans="2:47" s="1" customFormat="1" ht="29.25">
      <c r="B747" s="27"/>
      <c r="D747" s="140" t="s">
        <v>156</v>
      </c>
      <c r="F747" s="141" t="s">
        <v>1386</v>
      </c>
      <c r="L747" s="27"/>
      <c r="M747" s="142"/>
      <c r="T747" s="51"/>
      <c r="AT747" s="15" t="s">
        <v>156</v>
      </c>
      <c r="AU747" s="15" t="s">
        <v>88</v>
      </c>
    </row>
    <row r="748" spans="2:47" s="1" customFormat="1" ht="29.25">
      <c r="B748" s="27"/>
      <c r="D748" s="140" t="s">
        <v>158</v>
      </c>
      <c r="F748" s="143" t="s">
        <v>1387</v>
      </c>
      <c r="L748" s="27"/>
      <c r="M748" s="142"/>
      <c r="T748" s="51"/>
      <c r="AT748" s="15" t="s">
        <v>158</v>
      </c>
      <c r="AU748" s="15" t="s">
        <v>88</v>
      </c>
    </row>
    <row r="749" spans="2:51" s="12" customFormat="1" ht="12">
      <c r="B749" s="147"/>
      <c r="D749" s="140" t="s">
        <v>259</v>
      </c>
      <c r="E749" s="148" t="s">
        <v>1</v>
      </c>
      <c r="F749" s="149" t="s">
        <v>1388</v>
      </c>
      <c r="H749" s="150">
        <v>15.783</v>
      </c>
      <c r="L749" s="147"/>
      <c r="M749" s="151"/>
      <c r="T749" s="152"/>
      <c r="AT749" s="148" t="s">
        <v>259</v>
      </c>
      <c r="AU749" s="148" t="s">
        <v>88</v>
      </c>
      <c r="AV749" s="12" t="s">
        <v>88</v>
      </c>
      <c r="AW749" s="12" t="s">
        <v>35</v>
      </c>
      <c r="AX749" s="12" t="s">
        <v>79</v>
      </c>
      <c r="AY749" s="148" t="s">
        <v>146</v>
      </c>
    </row>
    <row r="750" spans="2:51" s="12" customFormat="1" ht="12">
      <c r="B750" s="147"/>
      <c r="D750" s="140" t="s">
        <v>259</v>
      </c>
      <c r="E750" s="148" t="s">
        <v>1</v>
      </c>
      <c r="F750" s="149" t="s">
        <v>1389</v>
      </c>
      <c r="H750" s="150">
        <v>10.433</v>
      </c>
      <c r="L750" s="147"/>
      <c r="M750" s="151"/>
      <c r="T750" s="152"/>
      <c r="AT750" s="148" t="s">
        <v>259</v>
      </c>
      <c r="AU750" s="148" t="s">
        <v>88</v>
      </c>
      <c r="AV750" s="12" t="s">
        <v>88</v>
      </c>
      <c r="AW750" s="12" t="s">
        <v>35</v>
      </c>
      <c r="AX750" s="12" t="s">
        <v>79</v>
      </c>
      <c r="AY750" s="148" t="s">
        <v>146</v>
      </c>
    </row>
    <row r="751" spans="2:51" s="13" customFormat="1" ht="12">
      <c r="B751" s="153"/>
      <c r="D751" s="140" t="s">
        <v>259</v>
      </c>
      <c r="E751" s="154" t="s">
        <v>1</v>
      </c>
      <c r="F751" s="155" t="s">
        <v>263</v>
      </c>
      <c r="H751" s="156">
        <v>26.216</v>
      </c>
      <c r="L751" s="153"/>
      <c r="M751" s="157"/>
      <c r="T751" s="158"/>
      <c r="AT751" s="154" t="s">
        <v>259</v>
      </c>
      <c r="AU751" s="154" t="s">
        <v>88</v>
      </c>
      <c r="AV751" s="13" t="s">
        <v>171</v>
      </c>
      <c r="AW751" s="13" t="s">
        <v>35</v>
      </c>
      <c r="AX751" s="13" t="s">
        <v>19</v>
      </c>
      <c r="AY751" s="154" t="s">
        <v>146</v>
      </c>
    </row>
    <row r="752" spans="2:65" s="1" customFormat="1" ht="16.5" customHeight="1">
      <c r="B752" s="127"/>
      <c r="C752" s="128" t="s">
        <v>1390</v>
      </c>
      <c r="D752" s="128" t="s">
        <v>149</v>
      </c>
      <c r="E752" s="129" t="s">
        <v>1391</v>
      </c>
      <c r="F752" s="130" t="s">
        <v>1392</v>
      </c>
      <c r="G752" s="131" t="s">
        <v>235</v>
      </c>
      <c r="H752" s="132">
        <v>3</v>
      </c>
      <c r="I752" s="133"/>
      <c r="J752" s="133">
        <f>ROUND(I752*H752,2)</f>
        <v>0</v>
      </c>
      <c r="K752" s="130" t="s">
        <v>188</v>
      </c>
      <c r="L752" s="27"/>
      <c r="M752" s="134" t="s">
        <v>1</v>
      </c>
      <c r="N752" s="135" t="s">
        <v>44</v>
      </c>
      <c r="O752" s="136">
        <v>0.8</v>
      </c>
      <c r="P752" s="136">
        <f>O752*H752</f>
        <v>2.4000000000000004</v>
      </c>
      <c r="Q752" s="136">
        <v>0</v>
      </c>
      <c r="R752" s="136">
        <f>Q752*H752</f>
        <v>0</v>
      </c>
      <c r="S752" s="136">
        <v>0.482</v>
      </c>
      <c r="T752" s="137">
        <f>S752*H752</f>
        <v>1.446</v>
      </c>
      <c r="AR752" s="138" t="s">
        <v>171</v>
      </c>
      <c r="AT752" s="138" t="s">
        <v>149</v>
      </c>
      <c r="AU752" s="138" t="s">
        <v>88</v>
      </c>
      <c r="AY752" s="15" t="s">
        <v>146</v>
      </c>
      <c r="BE752" s="139">
        <f>IF(N752="základní",J752,0)</f>
        <v>0</v>
      </c>
      <c r="BF752" s="139">
        <f>IF(N752="snížená",J752,0)</f>
        <v>0</v>
      </c>
      <c r="BG752" s="139">
        <f>IF(N752="zákl. přenesená",J752,0)</f>
        <v>0</v>
      </c>
      <c r="BH752" s="139">
        <f>IF(N752="sníž. přenesená",J752,0)</f>
        <v>0</v>
      </c>
      <c r="BI752" s="139">
        <f>IF(N752="nulová",J752,0)</f>
        <v>0</v>
      </c>
      <c r="BJ752" s="15" t="s">
        <v>19</v>
      </c>
      <c r="BK752" s="139">
        <f>ROUND(I752*H752,2)</f>
        <v>0</v>
      </c>
      <c r="BL752" s="15" t="s">
        <v>171</v>
      </c>
      <c r="BM752" s="138" t="s">
        <v>1393</v>
      </c>
    </row>
    <row r="753" spans="2:47" s="1" customFormat="1" ht="12">
      <c r="B753" s="27"/>
      <c r="D753" s="140" t="s">
        <v>156</v>
      </c>
      <c r="F753" s="141" t="s">
        <v>1394</v>
      </c>
      <c r="L753" s="27"/>
      <c r="M753" s="142"/>
      <c r="T753" s="51"/>
      <c r="AT753" s="15" t="s">
        <v>156</v>
      </c>
      <c r="AU753" s="15" t="s">
        <v>88</v>
      </c>
    </row>
    <row r="754" spans="2:47" s="1" customFormat="1" ht="29.25">
      <c r="B754" s="27"/>
      <c r="D754" s="140" t="s">
        <v>158</v>
      </c>
      <c r="F754" s="143" t="s">
        <v>1395</v>
      </c>
      <c r="L754" s="27"/>
      <c r="M754" s="142"/>
      <c r="T754" s="51"/>
      <c r="AT754" s="15" t="s">
        <v>158</v>
      </c>
      <c r="AU754" s="15" t="s">
        <v>88</v>
      </c>
    </row>
    <row r="755" spans="2:65" s="1" customFormat="1" ht="24" customHeight="1">
      <c r="B755" s="127"/>
      <c r="C755" s="128" t="s">
        <v>1396</v>
      </c>
      <c r="D755" s="128" t="s">
        <v>149</v>
      </c>
      <c r="E755" s="129" t="s">
        <v>1397</v>
      </c>
      <c r="F755" s="130" t="s">
        <v>1398</v>
      </c>
      <c r="G755" s="131" t="s">
        <v>245</v>
      </c>
      <c r="H755" s="132">
        <v>294.3</v>
      </c>
      <c r="I755" s="133"/>
      <c r="J755" s="133">
        <f>ROUND(I755*H755,2)</f>
        <v>0</v>
      </c>
      <c r="K755" s="130" t="s">
        <v>188</v>
      </c>
      <c r="L755" s="27"/>
      <c r="M755" s="134" t="s">
        <v>1</v>
      </c>
      <c r="N755" s="135" t="s">
        <v>44</v>
      </c>
      <c r="O755" s="136">
        <v>0.273</v>
      </c>
      <c r="P755" s="136">
        <f>O755*H755</f>
        <v>80.3439</v>
      </c>
      <c r="Q755" s="136">
        <v>0</v>
      </c>
      <c r="R755" s="136">
        <f>Q755*H755</f>
        <v>0</v>
      </c>
      <c r="S755" s="136">
        <v>0</v>
      </c>
      <c r="T755" s="137">
        <f>S755*H755</f>
        <v>0</v>
      </c>
      <c r="AR755" s="138" t="s">
        <v>171</v>
      </c>
      <c r="AT755" s="138" t="s">
        <v>149</v>
      </c>
      <c r="AU755" s="138" t="s">
        <v>88</v>
      </c>
      <c r="AY755" s="15" t="s">
        <v>146</v>
      </c>
      <c r="BE755" s="139">
        <f>IF(N755="základní",J755,0)</f>
        <v>0</v>
      </c>
      <c r="BF755" s="139">
        <f>IF(N755="snížená",J755,0)</f>
        <v>0</v>
      </c>
      <c r="BG755" s="139">
        <f>IF(N755="zákl. přenesená",J755,0)</f>
        <v>0</v>
      </c>
      <c r="BH755" s="139">
        <f>IF(N755="sníž. přenesená",J755,0)</f>
        <v>0</v>
      </c>
      <c r="BI755" s="139">
        <f>IF(N755="nulová",J755,0)</f>
        <v>0</v>
      </c>
      <c r="BJ755" s="15" t="s">
        <v>19</v>
      </c>
      <c r="BK755" s="139">
        <f>ROUND(I755*H755,2)</f>
        <v>0</v>
      </c>
      <c r="BL755" s="15" t="s">
        <v>171</v>
      </c>
      <c r="BM755" s="138" t="s">
        <v>1399</v>
      </c>
    </row>
    <row r="756" spans="2:47" s="1" customFormat="1" ht="12">
      <c r="B756" s="27"/>
      <c r="D756" s="140" t="s">
        <v>156</v>
      </c>
      <c r="F756" s="141" t="s">
        <v>1398</v>
      </c>
      <c r="L756" s="27"/>
      <c r="M756" s="142"/>
      <c r="T756" s="51"/>
      <c r="AT756" s="15" t="s">
        <v>156</v>
      </c>
      <c r="AU756" s="15" t="s">
        <v>88</v>
      </c>
    </row>
    <row r="757" spans="2:47" s="1" customFormat="1" ht="39">
      <c r="B757" s="27"/>
      <c r="D757" s="140" t="s">
        <v>158</v>
      </c>
      <c r="F757" s="143" t="s">
        <v>1400</v>
      </c>
      <c r="L757" s="27"/>
      <c r="M757" s="142"/>
      <c r="T757" s="51"/>
      <c r="AT757" s="15" t="s">
        <v>158</v>
      </c>
      <c r="AU757" s="15" t="s">
        <v>88</v>
      </c>
    </row>
    <row r="758" spans="2:51" s="12" customFormat="1" ht="12">
      <c r="B758" s="147"/>
      <c r="D758" s="140" t="s">
        <v>259</v>
      </c>
      <c r="E758" s="148" t="s">
        <v>1</v>
      </c>
      <c r="F758" s="149" t="s">
        <v>1198</v>
      </c>
      <c r="H758" s="150">
        <v>294.3</v>
      </c>
      <c r="L758" s="147"/>
      <c r="M758" s="151"/>
      <c r="T758" s="152"/>
      <c r="AT758" s="148" t="s">
        <v>259</v>
      </c>
      <c r="AU758" s="148" t="s">
        <v>88</v>
      </c>
      <c r="AV758" s="12" t="s">
        <v>88</v>
      </c>
      <c r="AW758" s="12" t="s">
        <v>35</v>
      </c>
      <c r="AX758" s="12" t="s">
        <v>19</v>
      </c>
      <c r="AY758" s="148" t="s">
        <v>146</v>
      </c>
    </row>
    <row r="759" spans="2:63" s="11" customFormat="1" ht="20.85" customHeight="1">
      <c r="B759" s="116"/>
      <c r="D759" s="117" t="s">
        <v>78</v>
      </c>
      <c r="E759" s="125" t="s">
        <v>425</v>
      </c>
      <c r="F759" s="125" t="s">
        <v>426</v>
      </c>
      <c r="J759" s="126">
        <f>BK759</f>
        <v>0</v>
      </c>
      <c r="L759" s="116"/>
      <c r="M759" s="120"/>
      <c r="P759" s="121">
        <f>SUM(P760:P813)</f>
        <v>56.72775600000001</v>
      </c>
      <c r="R759" s="121">
        <f>SUM(R760:R813)</f>
        <v>0.4244384</v>
      </c>
      <c r="T759" s="122">
        <f>SUM(T760:T813)</f>
        <v>0</v>
      </c>
      <c r="AR759" s="117" t="s">
        <v>88</v>
      </c>
      <c r="AT759" s="123" t="s">
        <v>78</v>
      </c>
      <c r="AU759" s="123" t="s">
        <v>88</v>
      </c>
      <c r="AY759" s="117" t="s">
        <v>146</v>
      </c>
      <c r="BK759" s="124">
        <f>SUM(BK760:BK813)</f>
        <v>0</v>
      </c>
    </row>
    <row r="760" spans="2:65" s="1" customFormat="1" ht="24" customHeight="1">
      <c r="B760" s="127"/>
      <c r="C760" s="128" t="s">
        <v>1401</v>
      </c>
      <c r="D760" s="128" t="s">
        <v>149</v>
      </c>
      <c r="E760" s="129" t="s">
        <v>1402</v>
      </c>
      <c r="F760" s="130" t="s">
        <v>1403</v>
      </c>
      <c r="G760" s="131" t="s">
        <v>245</v>
      </c>
      <c r="H760" s="132">
        <v>86.254</v>
      </c>
      <c r="I760" s="133"/>
      <c r="J760" s="133">
        <f>ROUND(I760*H760,2)</f>
        <v>0</v>
      </c>
      <c r="K760" s="130" t="s">
        <v>188</v>
      </c>
      <c r="L760" s="27"/>
      <c r="M760" s="134" t="s">
        <v>1</v>
      </c>
      <c r="N760" s="135" t="s">
        <v>44</v>
      </c>
      <c r="O760" s="136">
        <v>0.054</v>
      </c>
      <c r="P760" s="136">
        <f>O760*H760</f>
        <v>4.657716000000001</v>
      </c>
      <c r="Q760" s="136">
        <v>0</v>
      </c>
      <c r="R760" s="136">
        <f>Q760*H760</f>
        <v>0</v>
      </c>
      <c r="S760" s="136">
        <v>0</v>
      </c>
      <c r="T760" s="137">
        <f>S760*H760</f>
        <v>0</v>
      </c>
      <c r="AR760" s="138" t="s">
        <v>343</v>
      </c>
      <c r="AT760" s="138" t="s">
        <v>149</v>
      </c>
      <c r="AU760" s="138" t="s">
        <v>165</v>
      </c>
      <c r="AY760" s="15" t="s">
        <v>146</v>
      </c>
      <c r="BE760" s="139">
        <f>IF(N760="základní",J760,0)</f>
        <v>0</v>
      </c>
      <c r="BF760" s="139">
        <f>IF(N760="snížená",J760,0)</f>
        <v>0</v>
      </c>
      <c r="BG760" s="139">
        <f>IF(N760="zákl. přenesená",J760,0)</f>
        <v>0</v>
      </c>
      <c r="BH760" s="139">
        <f>IF(N760="sníž. přenesená",J760,0)</f>
        <v>0</v>
      </c>
      <c r="BI760" s="139">
        <f>IF(N760="nulová",J760,0)</f>
        <v>0</v>
      </c>
      <c r="BJ760" s="15" t="s">
        <v>19</v>
      </c>
      <c r="BK760" s="139">
        <f>ROUND(I760*H760,2)</f>
        <v>0</v>
      </c>
      <c r="BL760" s="15" t="s">
        <v>343</v>
      </c>
      <c r="BM760" s="138" t="s">
        <v>1404</v>
      </c>
    </row>
    <row r="761" spans="2:47" s="1" customFormat="1" ht="19.5">
      <c r="B761" s="27"/>
      <c r="D761" s="140" t="s">
        <v>156</v>
      </c>
      <c r="F761" s="141" t="s">
        <v>1405</v>
      </c>
      <c r="L761" s="27"/>
      <c r="M761" s="142"/>
      <c r="T761" s="51"/>
      <c r="AT761" s="15" t="s">
        <v>156</v>
      </c>
      <c r="AU761" s="15" t="s">
        <v>165</v>
      </c>
    </row>
    <row r="762" spans="2:47" s="1" customFormat="1" ht="29.25">
      <c r="B762" s="27"/>
      <c r="D762" s="140" t="s">
        <v>158</v>
      </c>
      <c r="F762" s="143" t="s">
        <v>1406</v>
      </c>
      <c r="L762" s="27"/>
      <c r="M762" s="142"/>
      <c r="T762" s="51"/>
      <c r="AT762" s="15" t="s">
        <v>158</v>
      </c>
      <c r="AU762" s="15" t="s">
        <v>165</v>
      </c>
    </row>
    <row r="763" spans="2:51" s="12" customFormat="1" ht="12">
      <c r="B763" s="147"/>
      <c r="D763" s="140" t="s">
        <v>259</v>
      </c>
      <c r="E763" s="148" t="s">
        <v>1</v>
      </c>
      <c r="F763" s="149" t="s">
        <v>1407</v>
      </c>
      <c r="H763" s="150">
        <v>34.028</v>
      </c>
      <c r="L763" s="147"/>
      <c r="M763" s="151"/>
      <c r="T763" s="152"/>
      <c r="AT763" s="148" t="s">
        <v>259</v>
      </c>
      <c r="AU763" s="148" t="s">
        <v>165</v>
      </c>
      <c r="AV763" s="12" t="s">
        <v>88</v>
      </c>
      <c r="AW763" s="12" t="s">
        <v>35</v>
      </c>
      <c r="AX763" s="12" t="s">
        <v>79</v>
      </c>
      <c r="AY763" s="148" t="s">
        <v>146</v>
      </c>
    </row>
    <row r="764" spans="2:51" s="12" customFormat="1" ht="12">
      <c r="B764" s="147"/>
      <c r="D764" s="140" t="s">
        <v>259</v>
      </c>
      <c r="E764" s="148" t="s">
        <v>1</v>
      </c>
      <c r="F764" s="149" t="s">
        <v>1408</v>
      </c>
      <c r="H764" s="150">
        <v>52.226</v>
      </c>
      <c r="L764" s="147"/>
      <c r="M764" s="151"/>
      <c r="T764" s="152"/>
      <c r="AT764" s="148" t="s">
        <v>259</v>
      </c>
      <c r="AU764" s="148" t="s">
        <v>165</v>
      </c>
      <c r="AV764" s="12" t="s">
        <v>88</v>
      </c>
      <c r="AW764" s="12" t="s">
        <v>35</v>
      </c>
      <c r="AX764" s="12" t="s">
        <v>79</v>
      </c>
      <c r="AY764" s="148" t="s">
        <v>146</v>
      </c>
    </row>
    <row r="765" spans="2:51" s="13" customFormat="1" ht="12">
      <c r="B765" s="153"/>
      <c r="D765" s="140" t="s">
        <v>259</v>
      </c>
      <c r="E765" s="154" t="s">
        <v>1</v>
      </c>
      <c r="F765" s="155" t="s">
        <v>263</v>
      </c>
      <c r="H765" s="156">
        <v>86.254</v>
      </c>
      <c r="L765" s="153"/>
      <c r="M765" s="157"/>
      <c r="T765" s="158"/>
      <c r="AT765" s="154" t="s">
        <v>259</v>
      </c>
      <c r="AU765" s="154" t="s">
        <v>165</v>
      </c>
      <c r="AV765" s="13" t="s">
        <v>171</v>
      </c>
      <c r="AW765" s="13" t="s">
        <v>35</v>
      </c>
      <c r="AX765" s="13" t="s">
        <v>19</v>
      </c>
      <c r="AY765" s="154" t="s">
        <v>146</v>
      </c>
    </row>
    <row r="766" spans="2:65" s="1" customFormat="1" ht="16.5" customHeight="1">
      <c r="B766" s="127"/>
      <c r="C766" s="162" t="s">
        <v>1409</v>
      </c>
      <c r="D766" s="162" t="s">
        <v>643</v>
      </c>
      <c r="E766" s="163" t="s">
        <v>1410</v>
      </c>
      <c r="F766" s="164" t="s">
        <v>1411</v>
      </c>
      <c r="G766" s="165" t="s">
        <v>361</v>
      </c>
      <c r="H766" s="166">
        <v>0.043</v>
      </c>
      <c r="I766" s="167"/>
      <c r="J766" s="167">
        <f>ROUND(I766*H766,2)</f>
        <v>0</v>
      </c>
      <c r="K766" s="164" t="s">
        <v>188</v>
      </c>
      <c r="L766" s="168"/>
      <c r="M766" s="169" t="s">
        <v>1</v>
      </c>
      <c r="N766" s="170" t="s">
        <v>44</v>
      </c>
      <c r="O766" s="136">
        <v>0</v>
      </c>
      <c r="P766" s="136">
        <f>O766*H766</f>
        <v>0</v>
      </c>
      <c r="Q766" s="136">
        <v>1</v>
      </c>
      <c r="R766" s="136">
        <f>Q766*H766</f>
        <v>0.043</v>
      </c>
      <c r="S766" s="136">
        <v>0</v>
      </c>
      <c r="T766" s="137">
        <f>S766*H766</f>
        <v>0</v>
      </c>
      <c r="AR766" s="138" t="s">
        <v>469</v>
      </c>
      <c r="AT766" s="138" t="s">
        <v>643</v>
      </c>
      <c r="AU766" s="138" t="s">
        <v>165</v>
      </c>
      <c r="AY766" s="15" t="s">
        <v>146</v>
      </c>
      <c r="BE766" s="139">
        <f>IF(N766="základní",J766,0)</f>
        <v>0</v>
      </c>
      <c r="BF766" s="139">
        <f>IF(N766="snížená",J766,0)</f>
        <v>0</v>
      </c>
      <c r="BG766" s="139">
        <f>IF(N766="zákl. přenesená",J766,0)</f>
        <v>0</v>
      </c>
      <c r="BH766" s="139">
        <f>IF(N766="sníž. přenesená",J766,0)</f>
        <v>0</v>
      </c>
      <c r="BI766" s="139">
        <f>IF(N766="nulová",J766,0)</f>
        <v>0</v>
      </c>
      <c r="BJ766" s="15" t="s">
        <v>19</v>
      </c>
      <c r="BK766" s="139">
        <f>ROUND(I766*H766,2)</f>
        <v>0</v>
      </c>
      <c r="BL766" s="15" t="s">
        <v>343</v>
      </c>
      <c r="BM766" s="138" t="s">
        <v>1412</v>
      </c>
    </row>
    <row r="767" spans="2:47" s="1" customFormat="1" ht="29.25">
      <c r="B767" s="27"/>
      <c r="D767" s="140" t="s">
        <v>156</v>
      </c>
      <c r="F767" s="141" t="s">
        <v>1413</v>
      </c>
      <c r="L767" s="27"/>
      <c r="M767" s="142"/>
      <c r="T767" s="51"/>
      <c r="AT767" s="15" t="s">
        <v>156</v>
      </c>
      <c r="AU767" s="15" t="s">
        <v>165</v>
      </c>
    </row>
    <row r="768" spans="2:47" s="1" customFormat="1" ht="19.5">
      <c r="B768" s="27"/>
      <c r="D768" s="140" t="s">
        <v>158</v>
      </c>
      <c r="F768" s="143" t="s">
        <v>1414</v>
      </c>
      <c r="L768" s="27"/>
      <c r="M768" s="142"/>
      <c r="T768" s="51"/>
      <c r="AT768" s="15" t="s">
        <v>158</v>
      </c>
      <c r="AU768" s="15" t="s">
        <v>165</v>
      </c>
    </row>
    <row r="769" spans="2:51" s="12" customFormat="1" ht="12">
      <c r="B769" s="147"/>
      <c r="D769" s="140" t="s">
        <v>259</v>
      </c>
      <c r="F769" s="149" t="s">
        <v>1415</v>
      </c>
      <c r="H769" s="150">
        <v>0.043</v>
      </c>
      <c r="L769" s="147"/>
      <c r="M769" s="151"/>
      <c r="T769" s="152"/>
      <c r="AT769" s="148" t="s">
        <v>259</v>
      </c>
      <c r="AU769" s="148" t="s">
        <v>165</v>
      </c>
      <c r="AV769" s="12" t="s">
        <v>88</v>
      </c>
      <c r="AW769" s="12" t="s">
        <v>3</v>
      </c>
      <c r="AX769" s="12" t="s">
        <v>19</v>
      </c>
      <c r="AY769" s="148" t="s">
        <v>146</v>
      </c>
    </row>
    <row r="770" spans="2:65" s="1" customFormat="1" ht="24" customHeight="1">
      <c r="B770" s="127"/>
      <c r="C770" s="128" t="s">
        <v>1416</v>
      </c>
      <c r="D770" s="128" t="s">
        <v>149</v>
      </c>
      <c r="E770" s="129" t="s">
        <v>1417</v>
      </c>
      <c r="F770" s="130" t="s">
        <v>1418</v>
      </c>
      <c r="G770" s="131" t="s">
        <v>245</v>
      </c>
      <c r="H770" s="132">
        <v>68.056</v>
      </c>
      <c r="I770" s="133"/>
      <c r="J770" s="133">
        <f>ROUND(I770*H770,2)</f>
        <v>0</v>
      </c>
      <c r="K770" s="130" t="s">
        <v>188</v>
      </c>
      <c r="L770" s="27"/>
      <c r="M770" s="134" t="s">
        <v>1</v>
      </c>
      <c r="N770" s="135" t="s">
        <v>44</v>
      </c>
      <c r="O770" s="136">
        <v>0.059</v>
      </c>
      <c r="P770" s="136">
        <f>O770*H770</f>
        <v>4.0153039999999995</v>
      </c>
      <c r="Q770" s="136">
        <v>0</v>
      </c>
      <c r="R770" s="136">
        <f>Q770*H770</f>
        <v>0</v>
      </c>
      <c r="S770" s="136">
        <v>0</v>
      </c>
      <c r="T770" s="137">
        <f>S770*H770</f>
        <v>0</v>
      </c>
      <c r="AR770" s="138" t="s">
        <v>343</v>
      </c>
      <c r="AT770" s="138" t="s">
        <v>149</v>
      </c>
      <c r="AU770" s="138" t="s">
        <v>165</v>
      </c>
      <c r="AY770" s="15" t="s">
        <v>146</v>
      </c>
      <c r="BE770" s="139">
        <f>IF(N770="základní",J770,0)</f>
        <v>0</v>
      </c>
      <c r="BF770" s="139">
        <f>IF(N770="snížená",J770,0)</f>
        <v>0</v>
      </c>
      <c r="BG770" s="139">
        <f>IF(N770="zákl. přenesená",J770,0)</f>
        <v>0</v>
      </c>
      <c r="BH770" s="139">
        <f>IF(N770="sníž. přenesená",J770,0)</f>
        <v>0</v>
      </c>
      <c r="BI770" s="139">
        <f>IF(N770="nulová",J770,0)</f>
        <v>0</v>
      </c>
      <c r="BJ770" s="15" t="s">
        <v>19</v>
      </c>
      <c r="BK770" s="139">
        <f>ROUND(I770*H770,2)</f>
        <v>0</v>
      </c>
      <c r="BL770" s="15" t="s">
        <v>343</v>
      </c>
      <c r="BM770" s="138" t="s">
        <v>1419</v>
      </c>
    </row>
    <row r="771" spans="2:47" s="1" customFormat="1" ht="19.5">
      <c r="B771" s="27"/>
      <c r="D771" s="140" t="s">
        <v>156</v>
      </c>
      <c r="F771" s="141" t="s">
        <v>1420</v>
      </c>
      <c r="L771" s="27"/>
      <c r="M771" s="142"/>
      <c r="T771" s="51"/>
      <c r="AT771" s="15" t="s">
        <v>156</v>
      </c>
      <c r="AU771" s="15" t="s">
        <v>165</v>
      </c>
    </row>
    <row r="772" spans="2:47" s="1" customFormat="1" ht="29.25">
      <c r="B772" s="27"/>
      <c r="D772" s="140" t="s">
        <v>158</v>
      </c>
      <c r="F772" s="143" t="s">
        <v>1421</v>
      </c>
      <c r="L772" s="27"/>
      <c r="M772" s="142"/>
      <c r="T772" s="51"/>
      <c r="AT772" s="15" t="s">
        <v>158</v>
      </c>
      <c r="AU772" s="15" t="s">
        <v>165</v>
      </c>
    </row>
    <row r="773" spans="2:51" s="12" customFormat="1" ht="12">
      <c r="B773" s="147"/>
      <c r="D773" s="140" t="s">
        <v>259</v>
      </c>
      <c r="E773" s="148" t="s">
        <v>1</v>
      </c>
      <c r="F773" s="149" t="s">
        <v>1422</v>
      </c>
      <c r="H773" s="150">
        <v>11.218</v>
      </c>
      <c r="L773" s="147"/>
      <c r="M773" s="151"/>
      <c r="T773" s="152"/>
      <c r="AT773" s="148" t="s">
        <v>259</v>
      </c>
      <c r="AU773" s="148" t="s">
        <v>165</v>
      </c>
      <c r="AV773" s="12" t="s">
        <v>88</v>
      </c>
      <c r="AW773" s="12" t="s">
        <v>35</v>
      </c>
      <c r="AX773" s="12" t="s">
        <v>79</v>
      </c>
      <c r="AY773" s="148" t="s">
        <v>146</v>
      </c>
    </row>
    <row r="774" spans="2:51" s="12" customFormat="1" ht="12">
      <c r="B774" s="147"/>
      <c r="D774" s="140" t="s">
        <v>259</v>
      </c>
      <c r="E774" s="148" t="s">
        <v>1</v>
      </c>
      <c r="F774" s="149" t="s">
        <v>1423</v>
      </c>
      <c r="H774" s="150">
        <v>8.75</v>
      </c>
      <c r="L774" s="147"/>
      <c r="M774" s="151"/>
      <c r="T774" s="152"/>
      <c r="AT774" s="148" t="s">
        <v>259</v>
      </c>
      <c r="AU774" s="148" t="s">
        <v>165</v>
      </c>
      <c r="AV774" s="12" t="s">
        <v>88</v>
      </c>
      <c r="AW774" s="12" t="s">
        <v>35</v>
      </c>
      <c r="AX774" s="12" t="s">
        <v>79</v>
      </c>
      <c r="AY774" s="148" t="s">
        <v>146</v>
      </c>
    </row>
    <row r="775" spans="2:51" s="12" customFormat="1" ht="12">
      <c r="B775" s="147"/>
      <c r="D775" s="140" t="s">
        <v>259</v>
      </c>
      <c r="E775" s="148" t="s">
        <v>1</v>
      </c>
      <c r="F775" s="149" t="s">
        <v>1424</v>
      </c>
      <c r="H775" s="150">
        <v>11.218</v>
      </c>
      <c r="L775" s="147"/>
      <c r="M775" s="151"/>
      <c r="T775" s="152"/>
      <c r="AT775" s="148" t="s">
        <v>259</v>
      </c>
      <c r="AU775" s="148" t="s">
        <v>165</v>
      </c>
      <c r="AV775" s="12" t="s">
        <v>88</v>
      </c>
      <c r="AW775" s="12" t="s">
        <v>35</v>
      </c>
      <c r="AX775" s="12" t="s">
        <v>79</v>
      </c>
      <c r="AY775" s="148" t="s">
        <v>146</v>
      </c>
    </row>
    <row r="776" spans="2:51" s="12" customFormat="1" ht="12">
      <c r="B776" s="147"/>
      <c r="D776" s="140" t="s">
        <v>259</v>
      </c>
      <c r="E776" s="148" t="s">
        <v>1</v>
      </c>
      <c r="F776" s="149" t="s">
        <v>1425</v>
      </c>
      <c r="H776" s="150">
        <v>8.75</v>
      </c>
      <c r="L776" s="147"/>
      <c r="M776" s="151"/>
      <c r="T776" s="152"/>
      <c r="AT776" s="148" t="s">
        <v>259</v>
      </c>
      <c r="AU776" s="148" t="s">
        <v>165</v>
      </c>
      <c r="AV776" s="12" t="s">
        <v>88</v>
      </c>
      <c r="AW776" s="12" t="s">
        <v>35</v>
      </c>
      <c r="AX776" s="12" t="s">
        <v>79</v>
      </c>
      <c r="AY776" s="148" t="s">
        <v>146</v>
      </c>
    </row>
    <row r="777" spans="2:51" s="12" customFormat="1" ht="12">
      <c r="B777" s="147"/>
      <c r="D777" s="140" t="s">
        <v>259</v>
      </c>
      <c r="E777" s="148" t="s">
        <v>1</v>
      </c>
      <c r="F777" s="149" t="s">
        <v>1426</v>
      </c>
      <c r="H777" s="150">
        <v>1.8</v>
      </c>
      <c r="L777" s="147"/>
      <c r="M777" s="151"/>
      <c r="T777" s="152"/>
      <c r="AT777" s="148" t="s">
        <v>259</v>
      </c>
      <c r="AU777" s="148" t="s">
        <v>165</v>
      </c>
      <c r="AV777" s="12" t="s">
        <v>88</v>
      </c>
      <c r="AW777" s="12" t="s">
        <v>35</v>
      </c>
      <c r="AX777" s="12" t="s">
        <v>79</v>
      </c>
      <c r="AY777" s="148" t="s">
        <v>146</v>
      </c>
    </row>
    <row r="778" spans="2:51" s="12" customFormat="1" ht="12">
      <c r="B778" s="147"/>
      <c r="D778" s="140" t="s">
        <v>259</v>
      </c>
      <c r="E778" s="148" t="s">
        <v>1</v>
      </c>
      <c r="F778" s="149" t="s">
        <v>1427</v>
      </c>
      <c r="H778" s="150">
        <v>1.8</v>
      </c>
      <c r="L778" s="147"/>
      <c r="M778" s="151"/>
      <c r="T778" s="152"/>
      <c r="AT778" s="148" t="s">
        <v>259</v>
      </c>
      <c r="AU778" s="148" t="s">
        <v>165</v>
      </c>
      <c r="AV778" s="12" t="s">
        <v>88</v>
      </c>
      <c r="AW778" s="12" t="s">
        <v>35</v>
      </c>
      <c r="AX778" s="12" t="s">
        <v>79</v>
      </c>
      <c r="AY778" s="148" t="s">
        <v>146</v>
      </c>
    </row>
    <row r="779" spans="2:51" s="12" customFormat="1" ht="12">
      <c r="B779" s="147"/>
      <c r="D779" s="140" t="s">
        <v>259</v>
      </c>
      <c r="E779" s="148" t="s">
        <v>1</v>
      </c>
      <c r="F779" s="149" t="s">
        <v>1428</v>
      </c>
      <c r="H779" s="150">
        <v>6.955</v>
      </c>
      <c r="L779" s="147"/>
      <c r="M779" s="151"/>
      <c r="T779" s="152"/>
      <c r="AT779" s="148" t="s">
        <v>259</v>
      </c>
      <c r="AU779" s="148" t="s">
        <v>165</v>
      </c>
      <c r="AV779" s="12" t="s">
        <v>88</v>
      </c>
      <c r="AW779" s="12" t="s">
        <v>35</v>
      </c>
      <c r="AX779" s="12" t="s">
        <v>79</v>
      </c>
      <c r="AY779" s="148" t="s">
        <v>146</v>
      </c>
    </row>
    <row r="780" spans="2:51" s="12" customFormat="1" ht="12">
      <c r="B780" s="147"/>
      <c r="D780" s="140" t="s">
        <v>259</v>
      </c>
      <c r="E780" s="148" t="s">
        <v>1</v>
      </c>
      <c r="F780" s="149" t="s">
        <v>1429</v>
      </c>
      <c r="H780" s="150">
        <v>2.9</v>
      </c>
      <c r="L780" s="147"/>
      <c r="M780" s="151"/>
      <c r="T780" s="152"/>
      <c r="AT780" s="148" t="s">
        <v>259</v>
      </c>
      <c r="AU780" s="148" t="s">
        <v>165</v>
      </c>
      <c r="AV780" s="12" t="s">
        <v>88</v>
      </c>
      <c r="AW780" s="12" t="s">
        <v>35</v>
      </c>
      <c r="AX780" s="12" t="s">
        <v>79</v>
      </c>
      <c r="AY780" s="148" t="s">
        <v>146</v>
      </c>
    </row>
    <row r="781" spans="2:51" s="12" customFormat="1" ht="12">
      <c r="B781" s="147"/>
      <c r="D781" s="140" t="s">
        <v>259</v>
      </c>
      <c r="E781" s="148" t="s">
        <v>1</v>
      </c>
      <c r="F781" s="149" t="s">
        <v>1430</v>
      </c>
      <c r="H781" s="150">
        <v>11.765</v>
      </c>
      <c r="L781" s="147"/>
      <c r="M781" s="151"/>
      <c r="T781" s="152"/>
      <c r="AT781" s="148" t="s">
        <v>259</v>
      </c>
      <c r="AU781" s="148" t="s">
        <v>165</v>
      </c>
      <c r="AV781" s="12" t="s">
        <v>88</v>
      </c>
      <c r="AW781" s="12" t="s">
        <v>35</v>
      </c>
      <c r="AX781" s="12" t="s">
        <v>79</v>
      </c>
      <c r="AY781" s="148" t="s">
        <v>146</v>
      </c>
    </row>
    <row r="782" spans="2:51" s="12" customFormat="1" ht="12">
      <c r="B782" s="147"/>
      <c r="D782" s="140" t="s">
        <v>259</v>
      </c>
      <c r="E782" s="148" t="s">
        <v>1</v>
      </c>
      <c r="F782" s="149" t="s">
        <v>1431</v>
      </c>
      <c r="H782" s="150">
        <v>2.9</v>
      </c>
      <c r="L782" s="147"/>
      <c r="M782" s="151"/>
      <c r="T782" s="152"/>
      <c r="AT782" s="148" t="s">
        <v>259</v>
      </c>
      <c r="AU782" s="148" t="s">
        <v>165</v>
      </c>
      <c r="AV782" s="12" t="s">
        <v>88</v>
      </c>
      <c r="AW782" s="12" t="s">
        <v>35</v>
      </c>
      <c r="AX782" s="12" t="s">
        <v>79</v>
      </c>
      <c r="AY782" s="148" t="s">
        <v>146</v>
      </c>
    </row>
    <row r="783" spans="2:51" s="13" customFormat="1" ht="12">
      <c r="B783" s="153"/>
      <c r="D783" s="140" t="s">
        <v>259</v>
      </c>
      <c r="E783" s="154" t="s">
        <v>1</v>
      </c>
      <c r="F783" s="155" t="s">
        <v>263</v>
      </c>
      <c r="H783" s="156">
        <v>68.056</v>
      </c>
      <c r="L783" s="153"/>
      <c r="M783" s="157"/>
      <c r="T783" s="158"/>
      <c r="AT783" s="154" t="s">
        <v>259</v>
      </c>
      <c r="AU783" s="154" t="s">
        <v>165</v>
      </c>
      <c r="AV783" s="13" t="s">
        <v>171</v>
      </c>
      <c r="AW783" s="13" t="s">
        <v>35</v>
      </c>
      <c r="AX783" s="13" t="s">
        <v>19</v>
      </c>
      <c r="AY783" s="154" t="s">
        <v>146</v>
      </c>
    </row>
    <row r="784" spans="2:65" s="1" customFormat="1" ht="16.5" customHeight="1">
      <c r="B784" s="127"/>
      <c r="C784" s="162" t="s">
        <v>1432</v>
      </c>
      <c r="D784" s="162" t="s">
        <v>643</v>
      </c>
      <c r="E784" s="163" t="s">
        <v>1433</v>
      </c>
      <c r="F784" s="164" t="s">
        <v>1434</v>
      </c>
      <c r="G784" s="165" t="s">
        <v>361</v>
      </c>
      <c r="H784" s="166">
        <v>0.068</v>
      </c>
      <c r="I784" s="167"/>
      <c r="J784" s="167">
        <f>ROUND(I784*H784,2)</f>
        <v>0</v>
      </c>
      <c r="K784" s="164" t="s">
        <v>188</v>
      </c>
      <c r="L784" s="168"/>
      <c r="M784" s="169" t="s">
        <v>1</v>
      </c>
      <c r="N784" s="170" t="s">
        <v>44</v>
      </c>
      <c r="O784" s="136">
        <v>0</v>
      </c>
      <c r="P784" s="136">
        <f>O784*H784</f>
        <v>0</v>
      </c>
      <c r="Q784" s="136">
        <v>1</v>
      </c>
      <c r="R784" s="136">
        <f>Q784*H784</f>
        <v>0.068</v>
      </c>
      <c r="S784" s="136">
        <v>0</v>
      </c>
      <c r="T784" s="137">
        <f>S784*H784</f>
        <v>0</v>
      </c>
      <c r="AR784" s="138" t="s">
        <v>469</v>
      </c>
      <c r="AT784" s="138" t="s">
        <v>643</v>
      </c>
      <c r="AU784" s="138" t="s">
        <v>165</v>
      </c>
      <c r="AY784" s="15" t="s">
        <v>146</v>
      </c>
      <c r="BE784" s="139">
        <f>IF(N784="základní",J784,0)</f>
        <v>0</v>
      </c>
      <c r="BF784" s="139">
        <f>IF(N784="snížená",J784,0)</f>
        <v>0</v>
      </c>
      <c r="BG784" s="139">
        <f>IF(N784="zákl. přenesená",J784,0)</f>
        <v>0</v>
      </c>
      <c r="BH784" s="139">
        <f>IF(N784="sníž. přenesená",J784,0)</f>
        <v>0</v>
      </c>
      <c r="BI784" s="139">
        <f>IF(N784="nulová",J784,0)</f>
        <v>0</v>
      </c>
      <c r="BJ784" s="15" t="s">
        <v>19</v>
      </c>
      <c r="BK784" s="139">
        <f>ROUND(I784*H784,2)</f>
        <v>0</v>
      </c>
      <c r="BL784" s="15" t="s">
        <v>343</v>
      </c>
      <c r="BM784" s="138" t="s">
        <v>1435</v>
      </c>
    </row>
    <row r="785" spans="2:47" s="1" customFormat="1" ht="29.25">
      <c r="B785" s="27"/>
      <c r="D785" s="140" t="s">
        <v>156</v>
      </c>
      <c r="F785" s="141" t="s">
        <v>1436</v>
      </c>
      <c r="L785" s="27"/>
      <c r="M785" s="142"/>
      <c r="T785" s="51"/>
      <c r="AT785" s="15" t="s">
        <v>156</v>
      </c>
      <c r="AU785" s="15" t="s">
        <v>165</v>
      </c>
    </row>
    <row r="786" spans="2:47" s="1" customFormat="1" ht="19.5">
      <c r="B786" s="27"/>
      <c r="D786" s="140" t="s">
        <v>158</v>
      </c>
      <c r="F786" s="143" t="s">
        <v>1437</v>
      </c>
      <c r="L786" s="27"/>
      <c r="M786" s="142"/>
      <c r="T786" s="51"/>
      <c r="AT786" s="15" t="s">
        <v>158</v>
      </c>
      <c r="AU786" s="15" t="s">
        <v>165</v>
      </c>
    </row>
    <row r="787" spans="2:51" s="12" customFormat="1" ht="12">
      <c r="B787" s="147"/>
      <c r="D787" s="140" t="s">
        <v>259</v>
      </c>
      <c r="F787" s="149" t="s">
        <v>1438</v>
      </c>
      <c r="H787" s="150">
        <v>0.068</v>
      </c>
      <c r="L787" s="147"/>
      <c r="M787" s="151"/>
      <c r="T787" s="152"/>
      <c r="AT787" s="148" t="s">
        <v>259</v>
      </c>
      <c r="AU787" s="148" t="s">
        <v>165</v>
      </c>
      <c r="AV787" s="12" t="s">
        <v>88</v>
      </c>
      <c r="AW787" s="12" t="s">
        <v>3</v>
      </c>
      <c r="AX787" s="12" t="s">
        <v>19</v>
      </c>
      <c r="AY787" s="148" t="s">
        <v>146</v>
      </c>
    </row>
    <row r="788" spans="2:65" s="1" customFormat="1" ht="24" customHeight="1">
      <c r="B788" s="127"/>
      <c r="C788" s="128" t="s">
        <v>1439</v>
      </c>
      <c r="D788" s="128" t="s">
        <v>149</v>
      </c>
      <c r="E788" s="129" t="s">
        <v>1440</v>
      </c>
      <c r="F788" s="130" t="s">
        <v>1441</v>
      </c>
      <c r="G788" s="131" t="s">
        <v>245</v>
      </c>
      <c r="H788" s="132">
        <v>52.226</v>
      </c>
      <c r="I788" s="133"/>
      <c r="J788" s="133">
        <f>ROUND(I788*H788,2)</f>
        <v>0</v>
      </c>
      <c r="K788" s="130" t="s">
        <v>188</v>
      </c>
      <c r="L788" s="27"/>
      <c r="M788" s="134" t="s">
        <v>1</v>
      </c>
      <c r="N788" s="135" t="s">
        <v>44</v>
      </c>
      <c r="O788" s="136">
        <v>0.26</v>
      </c>
      <c r="P788" s="136">
        <f>O788*H788</f>
        <v>13.57876</v>
      </c>
      <c r="Q788" s="136">
        <v>0.0004</v>
      </c>
      <c r="R788" s="136">
        <f>Q788*H788</f>
        <v>0.0208904</v>
      </c>
      <c r="S788" s="136">
        <v>0</v>
      </c>
      <c r="T788" s="137">
        <f>S788*H788</f>
        <v>0</v>
      </c>
      <c r="AR788" s="138" t="s">
        <v>343</v>
      </c>
      <c r="AT788" s="138" t="s">
        <v>149</v>
      </c>
      <c r="AU788" s="138" t="s">
        <v>165</v>
      </c>
      <c r="AY788" s="15" t="s">
        <v>146</v>
      </c>
      <c r="BE788" s="139">
        <f>IF(N788="základní",J788,0)</f>
        <v>0</v>
      </c>
      <c r="BF788" s="139">
        <f>IF(N788="snížená",J788,0)</f>
        <v>0</v>
      </c>
      <c r="BG788" s="139">
        <f>IF(N788="zákl. přenesená",J788,0)</f>
        <v>0</v>
      </c>
      <c r="BH788" s="139">
        <f>IF(N788="sníž. přenesená",J788,0)</f>
        <v>0</v>
      </c>
      <c r="BI788" s="139">
        <f>IF(N788="nulová",J788,0)</f>
        <v>0</v>
      </c>
      <c r="BJ788" s="15" t="s">
        <v>19</v>
      </c>
      <c r="BK788" s="139">
        <f>ROUND(I788*H788,2)</f>
        <v>0</v>
      </c>
      <c r="BL788" s="15" t="s">
        <v>343</v>
      </c>
      <c r="BM788" s="138" t="s">
        <v>1442</v>
      </c>
    </row>
    <row r="789" spans="2:47" s="1" customFormat="1" ht="19.5">
      <c r="B789" s="27"/>
      <c r="D789" s="140" t="s">
        <v>156</v>
      </c>
      <c r="F789" s="141" t="s">
        <v>1443</v>
      </c>
      <c r="L789" s="27"/>
      <c r="M789" s="142"/>
      <c r="T789" s="51"/>
      <c r="AT789" s="15" t="s">
        <v>156</v>
      </c>
      <c r="AU789" s="15" t="s">
        <v>165</v>
      </c>
    </row>
    <row r="790" spans="2:47" s="1" customFormat="1" ht="39">
      <c r="B790" s="27"/>
      <c r="D790" s="140" t="s">
        <v>158</v>
      </c>
      <c r="F790" s="143" t="s">
        <v>1444</v>
      </c>
      <c r="L790" s="27"/>
      <c r="M790" s="142"/>
      <c r="T790" s="51"/>
      <c r="AT790" s="15" t="s">
        <v>158</v>
      </c>
      <c r="AU790" s="15" t="s">
        <v>165</v>
      </c>
    </row>
    <row r="791" spans="2:51" s="12" customFormat="1" ht="12">
      <c r="B791" s="147"/>
      <c r="D791" s="140" t="s">
        <v>259</v>
      </c>
      <c r="E791" s="148" t="s">
        <v>1</v>
      </c>
      <c r="F791" s="149" t="s">
        <v>1445</v>
      </c>
      <c r="H791" s="150">
        <v>17.388</v>
      </c>
      <c r="L791" s="147"/>
      <c r="M791" s="151"/>
      <c r="T791" s="152"/>
      <c r="AT791" s="148" t="s">
        <v>259</v>
      </c>
      <c r="AU791" s="148" t="s">
        <v>165</v>
      </c>
      <c r="AV791" s="12" t="s">
        <v>88</v>
      </c>
      <c r="AW791" s="12" t="s">
        <v>35</v>
      </c>
      <c r="AX791" s="12" t="s">
        <v>79</v>
      </c>
      <c r="AY791" s="148" t="s">
        <v>146</v>
      </c>
    </row>
    <row r="792" spans="2:51" s="12" customFormat="1" ht="12">
      <c r="B792" s="147"/>
      <c r="D792" s="140" t="s">
        <v>259</v>
      </c>
      <c r="E792" s="148" t="s">
        <v>1</v>
      </c>
      <c r="F792" s="149" t="s">
        <v>1446</v>
      </c>
      <c r="H792" s="150">
        <v>12.038</v>
      </c>
      <c r="L792" s="147"/>
      <c r="M792" s="151"/>
      <c r="T792" s="152"/>
      <c r="AT792" s="148" t="s">
        <v>259</v>
      </c>
      <c r="AU792" s="148" t="s">
        <v>165</v>
      </c>
      <c r="AV792" s="12" t="s">
        <v>88</v>
      </c>
      <c r="AW792" s="12" t="s">
        <v>35</v>
      </c>
      <c r="AX792" s="12" t="s">
        <v>79</v>
      </c>
      <c r="AY792" s="148" t="s">
        <v>146</v>
      </c>
    </row>
    <row r="793" spans="2:51" s="12" customFormat="1" ht="12">
      <c r="B793" s="147"/>
      <c r="D793" s="140" t="s">
        <v>259</v>
      </c>
      <c r="E793" s="148" t="s">
        <v>1</v>
      </c>
      <c r="F793" s="149" t="s">
        <v>1447</v>
      </c>
      <c r="H793" s="150">
        <v>0.9</v>
      </c>
      <c r="L793" s="147"/>
      <c r="M793" s="151"/>
      <c r="T793" s="152"/>
      <c r="AT793" s="148" t="s">
        <v>259</v>
      </c>
      <c r="AU793" s="148" t="s">
        <v>165</v>
      </c>
      <c r="AV793" s="12" t="s">
        <v>88</v>
      </c>
      <c r="AW793" s="12" t="s">
        <v>35</v>
      </c>
      <c r="AX793" s="12" t="s">
        <v>79</v>
      </c>
      <c r="AY793" s="148" t="s">
        <v>146</v>
      </c>
    </row>
    <row r="794" spans="2:51" s="12" customFormat="1" ht="12">
      <c r="B794" s="147"/>
      <c r="D794" s="140" t="s">
        <v>259</v>
      </c>
      <c r="E794" s="148" t="s">
        <v>1</v>
      </c>
      <c r="F794" s="149" t="s">
        <v>1448</v>
      </c>
      <c r="H794" s="150">
        <v>0.9</v>
      </c>
      <c r="L794" s="147"/>
      <c r="M794" s="151"/>
      <c r="T794" s="152"/>
      <c r="AT794" s="148" t="s">
        <v>259</v>
      </c>
      <c r="AU794" s="148" t="s">
        <v>165</v>
      </c>
      <c r="AV794" s="12" t="s">
        <v>88</v>
      </c>
      <c r="AW794" s="12" t="s">
        <v>35</v>
      </c>
      <c r="AX794" s="12" t="s">
        <v>79</v>
      </c>
      <c r="AY794" s="148" t="s">
        <v>146</v>
      </c>
    </row>
    <row r="795" spans="2:51" s="12" customFormat="1" ht="12">
      <c r="B795" s="147"/>
      <c r="D795" s="140" t="s">
        <v>259</v>
      </c>
      <c r="E795" s="148" t="s">
        <v>1</v>
      </c>
      <c r="F795" s="149" t="s">
        <v>1449</v>
      </c>
      <c r="H795" s="150">
        <v>7.5</v>
      </c>
      <c r="L795" s="147"/>
      <c r="M795" s="151"/>
      <c r="T795" s="152"/>
      <c r="AT795" s="148" t="s">
        <v>259</v>
      </c>
      <c r="AU795" s="148" t="s">
        <v>165</v>
      </c>
      <c r="AV795" s="12" t="s">
        <v>88</v>
      </c>
      <c r="AW795" s="12" t="s">
        <v>35</v>
      </c>
      <c r="AX795" s="12" t="s">
        <v>79</v>
      </c>
      <c r="AY795" s="148" t="s">
        <v>146</v>
      </c>
    </row>
    <row r="796" spans="2:51" s="12" customFormat="1" ht="12">
      <c r="B796" s="147"/>
      <c r="D796" s="140" t="s">
        <v>259</v>
      </c>
      <c r="E796" s="148" t="s">
        <v>1</v>
      </c>
      <c r="F796" s="149" t="s">
        <v>1450</v>
      </c>
      <c r="H796" s="150">
        <v>13.5</v>
      </c>
      <c r="L796" s="147"/>
      <c r="M796" s="151"/>
      <c r="T796" s="152"/>
      <c r="AT796" s="148" t="s">
        <v>259</v>
      </c>
      <c r="AU796" s="148" t="s">
        <v>165</v>
      </c>
      <c r="AV796" s="12" t="s">
        <v>88</v>
      </c>
      <c r="AW796" s="12" t="s">
        <v>35</v>
      </c>
      <c r="AX796" s="12" t="s">
        <v>79</v>
      </c>
      <c r="AY796" s="148" t="s">
        <v>146</v>
      </c>
    </row>
    <row r="797" spans="2:51" s="13" customFormat="1" ht="12">
      <c r="B797" s="153"/>
      <c r="D797" s="140" t="s">
        <v>259</v>
      </c>
      <c r="E797" s="154" t="s">
        <v>1</v>
      </c>
      <c r="F797" s="155" t="s">
        <v>263</v>
      </c>
      <c r="H797" s="156">
        <v>52.226</v>
      </c>
      <c r="L797" s="153"/>
      <c r="M797" s="157"/>
      <c r="T797" s="158"/>
      <c r="AT797" s="154" t="s">
        <v>259</v>
      </c>
      <c r="AU797" s="154" t="s">
        <v>165</v>
      </c>
      <c r="AV797" s="13" t="s">
        <v>171</v>
      </c>
      <c r="AW797" s="13" t="s">
        <v>35</v>
      </c>
      <c r="AX797" s="13" t="s">
        <v>19</v>
      </c>
      <c r="AY797" s="154" t="s">
        <v>146</v>
      </c>
    </row>
    <row r="798" spans="2:65" s="1" customFormat="1" ht="16.5" customHeight="1">
      <c r="B798" s="127"/>
      <c r="C798" s="162" t="s">
        <v>1451</v>
      </c>
      <c r="D798" s="162" t="s">
        <v>643</v>
      </c>
      <c r="E798" s="163" t="s">
        <v>1452</v>
      </c>
      <c r="F798" s="164" t="s">
        <v>1453</v>
      </c>
      <c r="G798" s="165" t="s">
        <v>245</v>
      </c>
      <c r="H798" s="166">
        <v>60.06</v>
      </c>
      <c r="I798" s="167"/>
      <c r="J798" s="167">
        <f>ROUND(I798*H798,2)</f>
        <v>0</v>
      </c>
      <c r="K798" s="164" t="s">
        <v>188</v>
      </c>
      <c r="L798" s="168"/>
      <c r="M798" s="169" t="s">
        <v>1</v>
      </c>
      <c r="N798" s="170" t="s">
        <v>44</v>
      </c>
      <c r="O798" s="136">
        <v>0</v>
      </c>
      <c r="P798" s="136">
        <f>O798*H798</f>
        <v>0</v>
      </c>
      <c r="Q798" s="136">
        <v>0.00388</v>
      </c>
      <c r="R798" s="136">
        <f>Q798*H798</f>
        <v>0.2330328</v>
      </c>
      <c r="S798" s="136">
        <v>0</v>
      </c>
      <c r="T798" s="137">
        <f>S798*H798</f>
        <v>0</v>
      </c>
      <c r="AR798" s="138" t="s">
        <v>469</v>
      </c>
      <c r="AT798" s="138" t="s">
        <v>643</v>
      </c>
      <c r="AU798" s="138" t="s">
        <v>165</v>
      </c>
      <c r="AY798" s="15" t="s">
        <v>146</v>
      </c>
      <c r="BE798" s="139">
        <f>IF(N798="základní",J798,0)</f>
        <v>0</v>
      </c>
      <c r="BF798" s="139">
        <f>IF(N798="snížená",J798,0)</f>
        <v>0</v>
      </c>
      <c r="BG798" s="139">
        <f>IF(N798="zákl. přenesená",J798,0)</f>
        <v>0</v>
      </c>
      <c r="BH798" s="139">
        <f>IF(N798="sníž. přenesená",J798,0)</f>
        <v>0</v>
      </c>
      <c r="BI798" s="139">
        <f>IF(N798="nulová",J798,0)</f>
        <v>0</v>
      </c>
      <c r="BJ798" s="15" t="s">
        <v>19</v>
      </c>
      <c r="BK798" s="139">
        <f>ROUND(I798*H798,2)</f>
        <v>0</v>
      </c>
      <c r="BL798" s="15" t="s">
        <v>343</v>
      </c>
      <c r="BM798" s="138" t="s">
        <v>1454</v>
      </c>
    </row>
    <row r="799" spans="2:47" s="1" customFormat="1" ht="12">
      <c r="B799" s="27"/>
      <c r="D799" s="140" t="s">
        <v>156</v>
      </c>
      <c r="F799" s="141" t="s">
        <v>1453</v>
      </c>
      <c r="L799" s="27"/>
      <c r="M799" s="142"/>
      <c r="T799" s="51"/>
      <c r="AT799" s="15" t="s">
        <v>156</v>
      </c>
      <c r="AU799" s="15" t="s">
        <v>165</v>
      </c>
    </row>
    <row r="800" spans="2:47" s="1" customFormat="1" ht="19.5">
      <c r="B800" s="27"/>
      <c r="D800" s="140" t="s">
        <v>158</v>
      </c>
      <c r="F800" s="143" t="s">
        <v>1455</v>
      </c>
      <c r="L800" s="27"/>
      <c r="M800" s="142"/>
      <c r="T800" s="51"/>
      <c r="AT800" s="15" t="s">
        <v>158</v>
      </c>
      <c r="AU800" s="15" t="s">
        <v>165</v>
      </c>
    </row>
    <row r="801" spans="2:51" s="12" customFormat="1" ht="12">
      <c r="B801" s="147"/>
      <c r="D801" s="140" t="s">
        <v>259</v>
      </c>
      <c r="F801" s="149" t="s">
        <v>1456</v>
      </c>
      <c r="H801" s="150">
        <v>60.06</v>
      </c>
      <c r="L801" s="147"/>
      <c r="M801" s="151"/>
      <c r="T801" s="152"/>
      <c r="AT801" s="148" t="s">
        <v>259</v>
      </c>
      <c r="AU801" s="148" t="s">
        <v>165</v>
      </c>
      <c r="AV801" s="12" t="s">
        <v>88</v>
      </c>
      <c r="AW801" s="12" t="s">
        <v>3</v>
      </c>
      <c r="AX801" s="12" t="s">
        <v>19</v>
      </c>
      <c r="AY801" s="148" t="s">
        <v>146</v>
      </c>
    </row>
    <row r="802" spans="2:65" s="1" customFormat="1" ht="24" customHeight="1">
      <c r="B802" s="127"/>
      <c r="C802" s="128" t="s">
        <v>1457</v>
      </c>
      <c r="D802" s="128" t="s">
        <v>149</v>
      </c>
      <c r="E802" s="129" t="s">
        <v>1458</v>
      </c>
      <c r="F802" s="130" t="s">
        <v>1459</v>
      </c>
      <c r="G802" s="131" t="s">
        <v>245</v>
      </c>
      <c r="H802" s="132">
        <v>172.508</v>
      </c>
      <c r="I802" s="133"/>
      <c r="J802" s="133">
        <f>ROUND(I802*H802,2)</f>
        <v>0</v>
      </c>
      <c r="K802" s="130" t="s">
        <v>188</v>
      </c>
      <c r="L802" s="27"/>
      <c r="M802" s="134" t="s">
        <v>1</v>
      </c>
      <c r="N802" s="135" t="s">
        <v>44</v>
      </c>
      <c r="O802" s="136">
        <v>0.196</v>
      </c>
      <c r="P802" s="136">
        <f>O802*H802</f>
        <v>33.811568</v>
      </c>
      <c r="Q802" s="136">
        <v>0</v>
      </c>
      <c r="R802" s="136">
        <f>Q802*H802</f>
        <v>0</v>
      </c>
      <c r="S802" s="136">
        <v>0</v>
      </c>
      <c r="T802" s="137">
        <f>S802*H802</f>
        <v>0</v>
      </c>
      <c r="AR802" s="138" t="s">
        <v>343</v>
      </c>
      <c r="AT802" s="138" t="s">
        <v>149</v>
      </c>
      <c r="AU802" s="138" t="s">
        <v>165</v>
      </c>
      <c r="AY802" s="15" t="s">
        <v>146</v>
      </c>
      <c r="BE802" s="139">
        <f>IF(N802="základní",J802,0)</f>
        <v>0</v>
      </c>
      <c r="BF802" s="139">
        <f>IF(N802="snížená",J802,0)</f>
        <v>0</v>
      </c>
      <c r="BG802" s="139">
        <f>IF(N802="zákl. přenesená",J802,0)</f>
        <v>0</v>
      </c>
      <c r="BH802" s="139">
        <f>IF(N802="sníž. přenesená",J802,0)</f>
        <v>0</v>
      </c>
      <c r="BI802" s="139">
        <f>IF(N802="nulová",J802,0)</f>
        <v>0</v>
      </c>
      <c r="BJ802" s="15" t="s">
        <v>19</v>
      </c>
      <c r="BK802" s="139">
        <f>ROUND(I802*H802,2)</f>
        <v>0</v>
      </c>
      <c r="BL802" s="15" t="s">
        <v>343</v>
      </c>
      <c r="BM802" s="138" t="s">
        <v>1460</v>
      </c>
    </row>
    <row r="803" spans="2:47" s="1" customFormat="1" ht="19.5">
      <c r="B803" s="27"/>
      <c r="D803" s="140" t="s">
        <v>156</v>
      </c>
      <c r="F803" s="141" t="s">
        <v>1461</v>
      </c>
      <c r="L803" s="27"/>
      <c r="M803" s="142"/>
      <c r="T803" s="51"/>
      <c r="AT803" s="15" t="s">
        <v>156</v>
      </c>
      <c r="AU803" s="15" t="s">
        <v>165</v>
      </c>
    </row>
    <row r="804" spans="2:47" s="1" customFormat="1" ht="19.5">
      <c r="B804" s="27"/>
      <c r="D804" s="140" t="s">
        <v>158</v>
      </c>
      <c r="F804" s="143" t="s">
        <v>1462</v>
      </c>
      <c r="L804" s="27"/>
      <c r="M804" s="142"/>
      <c r="T804" s="51"/>
      <c r="AT804" s="15" t="s">
        <v>158</v>
      </c>
      <c r="AU804" s="15" t="s">
        <v>165</v>
      </c>
    </row>
    <row r="805" spans="2:51" s="12" customFormat="1" ht="12">
      <c r="B805" s="147"/>
      <c r="D805" s="140" t="s">
        <v>259</v>
      </c>
      <c r="E805" s="148" t="s">
        <v>1</v>
      </c>
      <c r="F805" s="149" t="s">
        <v>1463</v>
      </c>
      <c r="H805" s="150">
        <v>68.056</v>
      </c>
      <c r="L805" s="147"/>
      <c r="M805" s="151"/>
      <c r="T805" s="152"/>
      <c r="AT805" s="148" t="s">
        <v>259</v>
      </c>
      <c r="AU805" s="148" t="s">
        <v>165</v>
      </c>
      <c r="AV805" s="12" t="s">
        <v>88</v>
      </c>
      <c r="AW805" s="12" t="s">
        <v>35</v>
      </c>
      <c r="AX805" s="12" t="s">
        <v>79</v>
      </c>
      <c r="AY805" s="148" t="s">
        <v>146</v>
      </c>
    </row>
    <row r="806" spans="2:51" s="12" customFormat="1" ht="12">
      <c r="B806" s="147"/>
      <c r="D806" s="140" t="s">
        <v>259</v>
      </c>
      <c r="E806" s="148" t="s">
        <v>1</v>
      </c>
      <c r="F806" s="149" t="s">
        <v>1464</v>
      </c>
      <c r="H806" s="150">
        <v>104.452</v>
      </c>
      <c r="L806" s="147"/>
      <c r="M806" s="151"/>
      <c r="T806" s="152"/>
      <c r="AT806" s="148" t="s">
        <v>259</v>
      </c>
      <c r="AU806" s="148" t="s">
        <v>165</v>
      </c>
      <c r="AV806" s="12" t="s">
        <v>88</v>
      </c>
      <c r="AW806" s="12" t="s">
        <v>35</v>
      </c>
      <c r="AX806" s="12" t="s">
        <v>79</v>
      </c>
      <c r="AY806" s="148" t="s">
        <v>146</v>
      </c>
    </row>
    <row r="807" spans="2:51" s="13" customFormat="1" ht="12">
      <c r="B807" s="153"/>
      <c r="D807" s="140" t="s">
        <v>259</v>
      </c>
      <c r="E807" s="154" t="s">
        <v>1</v>
      </c>
      <c r="F807" s="155" t="s">
        <v>263</v>
      </c>
      <c r="H807" s="156">
        <v>172.508</v>
      </c>
      <c r="L807" s="153"/>
      <c r="M807" s="157"/>
      <c r="T807" s="158"/>
      <c r="AT807" s="154" t="s">
        <v>259</v>
      </c>
      <c r="AU807" s="154" t="s">
        <v>165</v>
      </c>
      <c r="AV807" s="13" t="s">
        <v>171</v>
      </c>
      <c r="AW807" s="13" t="s">
        <v>35</v>
      </c>
      <c r="AX807" s="13" t="s">
        <v>19</v>
      </c>
      <c r="AY807" s="154" t="s">
        <v>146</v>
      </c>
    </row>
    <row r="808" spans="2:65" s="1" customFormat="1" ht="16.5" customHeight="1">
      <c r="B808" s="127"/>
      <c r="C808" s="162" t="s">
        <v>1465</v>
      </c>
      <c r="D808" s="162" t="s">
        <v>643</v>
      </c>
      <c r="E808" s="163" t="s">
        <v>1466</v>
      </c>
      <c r="F808" s="164" t="s">
        <v>1467</v>
      </c>
      <c r="G808" s="165" t="s">
        <v>245</v>
      </c>
      <c r="H808" s="166">
        <v>198.384</v>
      </c>
      <c r="I808" s="167"/>
      <c r="J808" s="167">
        <f>ROUND(I808*H808,2)</f>
        <v>0</v>
      </c>
      <c r="K808" s="164" t="s">
        <v>188</v>
      </c>
      <c r="L808" s="168"/>
      <c r="M808" s="169" t="s">
        <v>1</v>
      </c>
      <c r="N808" s="170" t="s">
        <v>44</v>
      </c>
      <c r="O808" s="136">
        <v>0</v>
      </c>
      <c r="P808" s="136">
        <f>O808*H808</f>
        <v>0</v>
      </c>
      <c r="Q808" s="136">
        <v>0.0003</v>
      </c>
      <c r="R808" s="136">
        <f>Q808*H808</f>
        <v>0.05951519999999999</v>
      </c>
      <c r="S808" s="136">
        <v>0</v>
      </c>
      <c r="T808" s="137">
        <f>S808*H808</f>
        <v>0</v>
      </c>
      <c r="AR808" s="138" t="s">
        <v>469</v>
      </c>
      <c r="AT808" s="138" t="s">
        <v>643</v>
      </c>
      <c r="AU808" s="138" t="s">
        <v>165</v>
      </c>
      <c r="AY808" s="15" t="s">
        <v>146</v>
      </c>
      <c r="BE808" s="139">
        <f>IF(N808="základní",J808,0)</f>
        <v>0</v>
      </c>
      <c r="BF808" s="139">
        <f>IF(N808="snížená",J808,0)</f>
        <v>0</v>
      </c>
      <c r="BG808" s="139">
        <f>IF(N808="zákl. přenesená",J808,0)</f>
        <v>0</v>
      </c>
      <c r="BH808" s="139">
        <f>IF(N808="sníž. přenesená",J808,0)</f>
        <v>0</v>
      </c>
      <c r="BI808" s="139">
        <f>IF(N808="nulová",J808,0)</f>
        <v>0</v>
      </c>
      <c r="BJ808" s="15" t="s">
        <v>19</v>
      </c>
      <c r="BK808" s="139">
        <f>ROUND(I808*H808,2)</f>
        <v>0</v>
      </c>
      <c r="BL808" s="15" t="s">
        <v>343</v>
      </c>
      <c r="BM808" s="138" t="s">
        <v>1468</v>
      </c>
    </row>
    <row r="809" spans="2:47" s="1" customFormat="1" ht="12">
      <c r="B809" s="27"/>
      <c r="D809" s="140" t="s">
        <v>156</v>
      </c>
      <c r="F809" s="141" t="s">
        <v>1467</v>
      </c>
      <c r="L809" s="27"/>
      <c r="M809" s="142"/>
      <c r="T809" s="51"/>
      <c r="AT809" s="15" t="s">
        <v>156</v>
      </c>
      <c r="AU809" s="15" t="s">
        <v>165</v>
      </c>
    </row>
    <row r="810" spans="2:47" s="1" customFormat="1" ht="19.5">
      <c r="B810" s="27"/>
      <c r="D810" s="140" t="s">
        <v>158</v>
      </c>
      <c r="F810" s="143" t="s">
        <v>1455</v>
      </c>
      <c r="L810" s="27"/>
      <c r="M810" s="142"/>
      <c r="T810" s="51"/>
      <c r="AT810" s="15" t="s">
        <v>158</v>
      </c>
      <c r="AU810" s="15" t="s">
        <v>165</v>
      </c>
    </row>
    <row r="811" spans="2:51" s="12" customFormat="1" ht="12">
      <c r="B811" s="147"/>
      <c r="D811" s="140" t="s">
        <v>259</v>
      </c>
      <c r="F811" s="149" t="s">
        <v>1469</v>
      </c>
      <c r="H811" s="150">
        <v>198.384</v>
      </c>
      <c r="L811" s="147"/>
      <c r="M811" s="151"/>
      <c r="T811" s="152"/>
      <c r="AT811" s="148" t="s">
        <v>259</v>
      </c>
      <c r="AU811" s="148" t="s">
        <v>165</v>
      </c>
      <c r="AV811" s="12" t="s">
        <v>88</v>
      </c>
      <c r="AW811" s="12" t="s">
        <v>3</v>
      </c>
      <c r="AX811" s="12" t="s">
        <v>19</v>
      </c>
      <c r="AY811" s="148" t="s">
        <v>146</v>
      </c>
    </row>
    <row r="812" spans="2:65" s="1" customFormat="1" ht="24" customHeight="1">
      <c r="B812" s="127"/>
      <c r="C812" s="128" t="s">
        <v>1470</v>
      </c>
      <c r="D812" s="128" t="s">
        <v>149</v>
      </c>
      <c r="E812" s="129" t="s">
        <v>1471</v>
      </c>
      <c r="F812" s="130" t="s">
        <v>1472</v>
      </c>
      <c r="G812" s="131" t="s">
        <v>361</v>
      </c>
      <c r="H812" s="132">
        <v>0.424</v>
      </c>
      <c r="I812" s="133"/>
      <c r="J812" s="133">
        <f>ROUND(I812*H812,2)</f>
        <v>0</v>
      </c>
      <c r="K812" s="130" t="s">
        <v>188</v>
      </c>
      <c r="L812" s="27"/>
      <c r="M812" s="134" t="s">
        <v>1</v>
      </c>
      <c r="N812" s="135" t="s">
        <v>44</v>
      </c>
      <c r="O812" s="136">
        <v>1.567</v>
      </c>
      <c r="P812" s="136">
        <f>O812*H812</f>
        <v>0.664408</v>
      </c>
      <c r="Q812" s="136">
        <v>0</v>
      </c>
      <c r="R812" s="136">
        <f>Q812*H812</f>
        <v>0</v>
      </c>
      <c r="S812" s="136">
        <v>0</v>
      </c>
      <c r="T812" s="137">
        <f>S812*H812</f>
        <v>0</v>
      </c>
      <c r="AR812" s="138" t="s">
        <v>343</v>
      </c>
      <c r="AT812" s="138" t="s">
        <v>149</v>
      </c>
      <c r="AU812" s="138" t="s">
        <v>165</v>
      </c>
      <c r="AY812" s="15" t="s">
        <v>146</v>
      </c>
      <c r="BE812" s="139">
        <f>IF(N812="základní",J812,0)</f>
        <v>0</v>
      </c>
      <c r="BF812" s="139">
        <f>IF(N812="snížená",J812,0)</f>
        <v>0</v>
      </c>
      <c r="BG812" s="139">
        <f>IF(N812="zákl. přenesená",J812,0)</f>
        <v>0</v>
      </c>
      <c r="BH812" s="139">
        <f>IF(N812="sníž. přenesená",J812,0)</f>
        <v>0</v>
      </c>
      <c r="BI812" s="139">
        <f>IF(N812="nulová",J812,0)</f>
        <v>0</v>
      </c>
      <c r="BJ812" s="15" t="s">
        <v>19</v>
      </c>
      <c r="BK812" s="139">
        <f>ROUND(I812*H812,2)</f>
        <v>0</v>
      </c>
      <c r="BL812" s="15" t="s">
        <v>343</v>
      </c>
      <c r="BM812" s="138" t="s">
        <v>1473</v>
      </c>
    </row>
    <row r="813" spans="2:47" s="1" customFormat="1" ht="29.25">
      <c r="B813" s="27"/>
      <c r="D813" s="140" t="s">
        <v>156</v>
      </c>
      <c r="F813" s="141" t="s">
        <v>1474</v>
      </c>
      <c r="L813" s="27"/>
      <c r="M813" s="142"/>
      <c r="T813" s="51"/>
      <c r="AT813" s="15" t="s">
        <v>156</v>
      </c>
      <c r="AU813" s="15" t="s">
        <v>165</v>
      </c>
    </row>
    <row r="814" spans="2:63" s="11" customFormat="1" ht="22.9" customHeight="1">
      <c r="B814" s="116"/>
      <c r="D814" s="117" t="s">
        <v>78</v>
      </c>
      <c r="E814" s="125" t="s">
        <v>490</v>
      </c>
      <c r="F814" s="125" t="s">
        <v>491</v>
      </c>
      <c r="J814" s="126">
        <f>BK814</f>
        <v>0</v>
      </c>
      <c r="L814" s="116"/>
      <c r="M814" s="120"/>
      <c r="P814" s="121">
        <f>SUM(P815:P816)</f>
        <v>359.612038</v>
      </c>
      <c r="R814" s="121">
        <f>SUM(R815:R816)</f>
        <v>0</v>
      </c>
      <c r="T814" s="122">
        <f>SUM(T815:T816)</f>
        <v>0</v>
      </c>
      <c r="AR814" s="117" t="s">
        <v>19</v>
      </c>
      <c r="AT814" s="123" t="s">
        <v>78</v>
      </c>
      <c r="AU814" s="123" t="s">
        <v>19</v>
      </c>
      <c r="AY814" s="117" t="s">
        <v>146</v>
      </c>
      <c r="BK814" s="124">
        <f>SUM(BK815:BK816)</f>
        <v>0</v>
      </c>
    </row>
    <row r="815" spans="2:65" s="1" customFormat="1" ht="24" customHeight="1">
      <c r="B815" s="127"/>
      <c r="C815" s="128" t="s">
        <v>1475</v>
      </c>
      <c r="D815" s="128" t="s">
        <v>149</v>
      </c>
      <c r="E815" s="129" t="s">
        <v>493</v>
      </c>
      <c r="F815" s="130" t="s">
        <v>494</v>
      </c>
      <c r="G815" s="131" t="s">
        <v>361</v>
      </c>
      <c r="H815" s="132">
        <v>792.097</v>
      </c>
      <c r="I815" s="133"/>
      <c r="J815" s="133">
        <f>ROUND(I815*H815,2)</f>
        <v>0</v>
      </c>
      <c r="K815" s="130" t="s">
        <v>188</v>
      </c>
      <c r="L815" s="27"/>
      <c r="M815" s="134" t="s">
        <v>1</v>
      </c>
      <c r="N815" s="135" t="s">
        <v>44</v>
      </c>
      <c r="O815" s="136">
        <v>0.454</v>
      </c>
      <c r="P815" s="136">
        <f>O815*H815</f>
        <v>359.612038</v>
      </c>
      <c r="Q815" s="136">
        <v>0</v>
      </c>
      <c r="R815" s="136">
        <f>Q815*H815</f>
        <v>0</v>
      </c>
      <c r="S815" s="136">
        <v>0</v>
      </c>
      <c r="T815" s="137">
        <f>S815*H815</f>
        <v>0</v>
      </c>
      <c r="AR815" s="138" t="s">
        <v>171</v>
      </c>
      <c r="AT815" s="138" t="s">
        <v>149</v>
      </c>
      <c r="AU815" s="138" t="s">
        <v>88</v>
      </c>
      <c r="AY815" s="15" t="s">
        <v>146</v>
      </c>
      <c r="BE815" s="139">
        <f>IF(N815="základní",J815,0)</f>
        <v>0</v>
      </c>
      <c r="BF815" s="139">
        <f>IF(N815="snížená",J815,0)</f>
        <v>0</v>
      </c>
      <c r="BG815" s="139">
        <f>IF(N815="zákl. přenesená",J815,0)</f>
        <v>0</v>
      </c>
      <c r="BH815" s="139">
        <f>IF(N815="sníž. přenesená",J815,0)</f>
        <v>0</v>
      </c>
      <c r="BI815" s="139">
        <f>IF(N815="nulová",J815,0)</f>
        <v>0</v>
      </c>
      <c r="BJ815" s="15" t="s">
        <v>19</v>
      </c>
      <c r="BK815" s="139">
        <f>ROUND(I815*H815,2)</f>
        <v>0</v>
      </c>
      <c r="BL815" s="15" t="s">
        <v>171</v>
      </c>
      <c r="BM815" s="138" t="s">
        <v>495</v>
      </c>
    </row>
    <row r="816" spans="2:47" s="1" customFormat="1" ht="29.25">
      <c r="B816" s="27"/>
      <c r="D816" s="140" t="s">
        <v>156</v>
      </c>
      <c r="F816" s="141" t="s">
        <v>496</v>
      </c>
      <c r="L816" s="27"/>
      <c r="M816" s="142"/>
      <c r="T816" s="51"/>
      <c r="AT816" s="15" t="s">
        <v>156</v>
      </c>
      <c r="AU816" s="15" t="s">
        <v>88</v>
      </c>
    </row>
    <row r="817" spans="2:63" s="11" customFormat="1" ht="25.9" customHeight="1">
      <c r="B817" s="116"/>
      <c r="D817" s="117" t="s">
        <v>78</v>
      </c>
      <c r="E817" s="118" t="s">
        <v>143</v>
      </c>
      <c r="F817" s="118" t="s">
        <v>144</v>
      </c>
      <c r="J817" s="119">
        <f>BK817</f>
        <v>0</v>
      </c>
      <c r="L817" s="116"/>
      <c r="M817" s="120"/>
      <c r="P817" s="121">
        <f>P818</f>
        <v>0</v>
      </c>
      <c r="R817" s="121">
        <f>R818</f>
        <v>0</v>
      </c>
      <c r="T817" s="122">
        <f>T818</f>
        <v>0</v>
      </c>
      <c r="AR817" s="117" t="s">
        <v>145</v>
      </c>
      <c r="AT817" s="123" t="s">
        <v>78</v>
      </c>
      <c r="AU817" s="123" t="s">
        <v>79</v>
      </c>
      <c r="AY817" s="117" t="s">
        <v>146</v>
      </c>
      <c r="BK817" s="124">
        <f>BK818</f>
        <v>0</v>
      </c>
    </row>
    <row r="818" spans="2:63" s="11" customFormat="1" ht="22.9" customHeight="1">
      <c r="B818" s="116"/>
      <c r="D818" s="117" t="s">
        <v>78</v>
      </c>
      <c r="E818" s="125" t="s">
        <v>191</v>
      </c>
      <c r="F818" s="125" t="s">
        <v>192</v>
      </c>
      <c r="J818" s="126">
        <f>BK818</f>
        <v>0</v>
      </c>
      <c r="L818" s="116"/>
      <c r="M818" s="120"/>
      <c r="P818" s="121">
        <f>SUM(P819:P821)</f>
        <v>0</v>
      </c>
      <c r="R818" s="121">
        <f>SUM(R819:R821)</f>
        <v>0</v>
      </c>
      <c r="T818" s="122">
        <f>SUM(T819:T821)</f>
        <v>0</v>
      </c>
      <c r="AR818" s="117" t="s">
        <v>145</v>
      </c>
      <c r="AT818" s="123" t="s">
        <v>78</v>
      </c>
      <c r="AU818" s="123" t="s">
        <v>19</v>
      </c>
      <c r="AY818" s="117" t="s">
        <v>146</v>
      </c>
      <c r="BK818" s="124">
        <f>SUM(BK819:BK821)</f>
        <v>0</v>
      </c>
    </row>
    <row r="819" spans="2:65" s="1" customFormat="1" ht="16.5" customHeight="1">
      <c r="B819" s="127"/>
      <c r="C819" s="128" t="s">
        <v>1476</v>
      </c>
      <c r="D819" s="128" t="s">
        <v>149</v>
      </c>
      <c r="E819" s="129" t="s">
        <v>1477</v>
      </c>
      <c r="F819" s="130" t="s">
        <v>1478</v>
      </c>
      <c r="G819" s="131" t="s">
        <v>235</v>
      </c>
      <c r="H819" s="132">
        <v>2</v>
      </c>
      <c r="I819" s="133"/>
      <c r="J819" s="133">
        <f>ROUND(I819*H819,2)</f>
        <v>0</v>
      </c>
      <c r="K819" s="130" t="s">
        <v>1479</v>
      </c>
      <c r="L819" s="27"/>
      <c r="M819" s="134" t="s">
        <v>1</v>
      </c>
      <c r="N819" s="135" t="s">
        <v>44</v>
      </c>
      <c r="O819" s="136">
        <v>0</v>
      </c>
      <c r="P819" s="136">
        <f>O819*H819</f>
        <v>0</v>
      </c>
      <c r="Q819" s="136">
        <v>0</v>
      </c>
      <c r="R819" s="136">
        <f>Q819*H819</f>
        <v>0</v>
      </c>
      <c r="S819" s="136">
        <v>0</v>
      </c>
      <c r="T819" s="137">
        <f>S819*H819</f>
        <v>0</v>
      </c>
      <c r="AR819" s="138" t="s">
        <v>154</v>
      </c>
      <c r="AT819" s="138" t="s">
        <v>149</v>
      </c>
      <c r="AU819" s="138" t="s">
        <v>88</v>
      </c>
      <c r="AY819" s="15" t="s">
        <v>146</v>
      </c>
      <c r="BE819" s="139">
        <f>IF(N819="základní",J819,0)</f>
        <v>0</v>
      </c>
      <c r="BF819" s="139">
        <f>IF(N819="snížená",J819,0)</f>
        <v>0</v>
      </c>
      <c r="BG819" s="139">
        <f>IF(N819="zákl. přenesená",J819,0)</f>
        <v>0</v>
      </c>
      <c r="BH819" s="139">
        <f>IF(N819="sníž. přenesená",J819,0)</f>
        <v>0</v>
      </c>
      <c r="BI819" s="139">
        <f>IF(N819="nulová",J819,0)</f>
        <v>0</v>
      </c>
      <c r="BJ819" s="15" t="s">
        <v>19</v>
      </c>
      <c r="BK819" s="139">
        <f>ROUND(I819*H819,2)</f>
        <v>0</v>
      </c>
      <c r="BL819" s="15" t="s">
        <v>154</v>
      </c>
      <c r="BM819" s="138" t="s">
        <v>1480</v>
      </c>
    </row>
    <row r="820" spans="2:47" s="1" customFormat="1" ht="19.5">
      <c r="B820" s="27"/>
      <c r="D820" s="140" t="s">
        <v>156</v>
      </c>
      <c r="F820" s="141" t="s">
        <v>1481</v>
      </c>
      <c r="L820" s="27"/>
      <c r="M820" s="142"/>
      <c r="T820" s="51"/>
      <c r="AT820" s="15" t="s">
        <v>156</v>
      </c>
      <c r="AU820" s="15" t="s">
        <v>88</v>
      </c>
    </row>
    <row r="821" spans="2:47" s="1" customFormat="1" ht="39">
      <c r="B821" s="27"/>
      <c r="D821" s="140" t="s">
        <v>158</v>
      </c>
      <c r="F821" s="143" t="s">
        <v>1482</v>
      </c>
      <c r="L821" s="27"/>
      <c r="M821" s="144"/>
      <c r="N821" s="145"/>
      <c r="O821" s="145"/>
      <c r="P821" s="145"/>
      <c r="Q821" s="145"/>
      <c r="R821" s="145"/>
      <c r="S821" s="145"/>
      <c r="T821" s="146"/>
      <c r="AT821" s="15" t="s">
        <v>158</v>
      </c>
      <c r="AU821" s="15" t="s">
        <v>88</v>
      </c>
    </row>
    <row r="822" spans="2:12" s="1" customFormat="1" ht="6.95" customHeight="1">
      <c r="B822" s="39"/>
      <c r="C822" s="40"/>
      <c r="D822" s="40"/>
      <c r="E822" s="40"/>
      <c r="F822" s="40"/>
      <c r="G822" s="40"/>
      <c r="H822" s="40"/>
      <c r="I822" s="40"/>
      <c r="J822" s="40"/>
      <c r="K822" s="40"/>
      <c r="L822" s="27"/>
    </row>
  </sheetData>
  <autoFilter ref="C128:K821"/>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2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100</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1483</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ROUND(J118,2)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ROUND((SUM(BE118:BE123)),2)</f>
        <v>0</v>
      </c>
      <c r="I33" s="87">
        <v>0.21</v>
      </c>
      <c r="J33" s="86">
        <f>ROUND(((SUM(BE118:BE123))*I33),2)</f>
        <v>0</v>
      </c>
      <c r="L33" s="27"/>
    </row>
    <row r="34" spans="2:12" s="1" customFormat="1" ht="14.45" customHeight="1">
      <c r="B34" s="27"/>
      <c r="E34" s="24" t="s">
        <v>45</v>
      </c>
      <c r="F34" s="86">
        <f>ROUND((SUM(BF118:BF123)),2)</f>
        <v>0</v>
      </c>
      <c r="I34" s="87">
        <v>0.15</v>
      </c>
      <c r="J34" s="86">
        <f>ROUND(((SUM(BF118:BF123))*I34),2)</f>
        <v>0</v>
      </c>
      <c r="L34" s="27"/>
    </row>
    <row r="35" spans="2:12" s="1" customFormat="1" ht="14.45" customHeight="1" hidden="1">
      <c r="B35" s="27"/>
      <c r="E35" s="24" t="s">
        <v>46</v>
      </c>
      <c r="F35" s="86">
        <f>ROUND((SUM(BG118:BG123)),2)</f>
        <v>0</v>
      </c>
      <c r="I35" s="87">
        <v>0.21</v>
      </c>
      <c r="J35" s="86">
        <f>0</f>
        <v>0</v>
      </c>
      <c r="L35" s="27"/>
    </row>
    <row r="36" spans="2:12" s="1" customFormat="1" ht="14.45" customHeight="1" hidden="1">
      <c r="B36" s="27"/>
      <c r="E36" s="24" t="s">
        <v>47</v>
      </c>
      <c r="F36" s="86">
        <f>ROUND((SUM(BH118:BH123)),2)</f>
        <v>0</v>
      </c>
      <c r="I36" s="87">
        <v>0.15</v>
      </c>
      <c r="J36" s="86">
        <f>0</f>
        <v>0</v>
      </c>
      <c r="L36" s="27"/>
    </row>
    <row r="37" spans="2:12" s="1" customFormat="1" ht="14.45" customHeight="1" hidden="1">
      <c r="B37" s="27"/>
      <c r="E37" s="24" t="s">
        <v>48</v>
      </c>
      <c r="F37" s="86">
        <f>ROUND((SUM(BI118:BI123)),2)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401.1 - Dočasná přeložka kabelů VN</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J118</f>
        <v>0</v>
      </c>
      <c r="L96" s="27"/>
      <c r="AU96" s="15" t="s">
        <v>123</v>
      </c>
    </row>
    <row r="97" spans="2:12" s="8" customFormat="1" ht="24.95" customHeight="1">
      <c r="B97" s="99"/>
      <c r="D97" s="100" t="s">
        <v>124</v>
      </c>
      <c r="E97" s="101"/>
      <c r="F97" s="101"/>
      <c r="G97" s="101"/>
      <c r="H97" s="101"/>
      <c r="I97" s="101"/>
      <c r="J97" s="102">
        <f>J119</f>
        <v>0</v>
      </c>
      <c r="L97" s="99"/>
    </row>
    <row r="98" spans="2:12" s="9" customFormat="1" ht="19.9" customHeight="1">
      <c r="B98" s="103"/>
      <c r="D98" s="104" t="s">
        <v>1484</v>
      </c>
      <c r="E98" s="105"/>
      <c r="F98" s="105"/>
      <c r="G98" s="105"/>
      <c r="H98" s="105"/>
      <c r="I98" s="105"/>
      <c r="J98" s="106">
        <f>J120</f>
        <v>0</v>
      </c>
      <c r="L98" s="103"/>
    </row>
    <row r="99" spans="2:12" s="1" customFormat="1" ht="21.75" customHeight="1">
      <c r="B99" s="27"/>
      <c r="L99" s="27"/>
    </row>
    <row r="100" spans="2:12" s="1" customFormat="1" ht="6.95" customHeight="1">
      <c r="B100" s="39"/>
      <c r="C100" s="40"/>
      <c r="D100" s="40"/>
      <c r="E100" s="40"/>
      <c r="F100" s="40"/>
      <c r="G100" s="40"/>
      <c r="H100" s="40"/>
      <c r="I100" s="40"/>
      <c r="J100" s="40"/>
      <c r="K100" s="40"/>
      <c r="L100" s="27"/>
    </row>
    <row r="104" spans="2:12" s="1" customFormat="1" ht="6.95" customHeight="1">
      <c r="B104" s="41"/>
      <c r="C104" s="42"/>
      <c r="D104" s="42"/>
      <c r="E104" s="42"/>
      <c r="F104" s="42"/>
      <c r="G104" s="42"/>
      <c r="H104" s="42"/>
      <c r="I104" s="42"/>
      <c r="J104" s="42"/>
      <c r="K104" s="42"/>
      <c r="L104" s="27"/>
    </row>
    <row r="105" spans="2:12" s="1" customFormat="1" ht="24.95" customHeight="1">
      <c r="B105" s="27"/>
      <c r="C105" s="19" t="s">
        <v>130</v>
      </c>
      <c r="L105" s="27"/>
    </row>
    <row r="106" spans="2:12" s="1" customFormat="1" ht="6.95" customHeight="1">
      <c r="B106" s="27"/>
      <c r="L106" s="27"/>
    </row>
    <row r="107" spans="2:12" s="1" customFormat="1" ht="12" customHeight="1">
      <c r="B107" s="27"/>
      <c r="C107" s="24" t="s">
        <v>14</v>
      </c>
      <c r="L107" s="27"/>
    </row>
    <row r="108" spans="2:12" s="1" customFormat="1" ht="16.5" customHeight="1">
      <c r="B108" s="27"/>
      <c r="E108" s="207" t="str">
        <f>E7</f>
        <v>Oprava mostu ev. č. BM-569 Bernáčkova přes Svratku - AKTUALIZACE 2019</v>
      </c>
      <c r="F108" s="208"/>
      <c r="G108" s="208"/>
      <c r="H108" s="208"/>
      <c r="L108" s="27"/>
    </row>
    <row r="109" spans="2:12" s="1" customFormat="1" ht="12" customHeight="1">
      <c r="B109" s="27"/>
      <c r="C109" s="24" t="s">
        <v>117</v>
      </c>
      <c r="L109" s="27"/>
    </row>
    <row r="110" spans="2:12" s="1" customFormat="1" ht="16.5" customHeight="1">
      <c r="B110" s="27"/>
      <c r="E110" s="192" t="str">
        <f>E9</f>
        <v>SO 401.1 - Dočasná přeložka kabelů VN</v>
      </c>
      <c r="F110" s="206"/>
      <c r="G110" s="206"/>
      <c r="H110" s="206"/>
      <c r="L110" s="27"/>
    </row>
    <row r="111" spans="2:12" s="1" customFormat="1" ht="6.95" customHeight="1">
      <c r="B111" s="27"/>
      <c r="L111" s="27"/>
    </row>
    <row r="112" spans="2:12" s="1" customFormat="1" ht="12" customHeight="1">
      <c r="B112" s="27"/>
      <c r="C112" s="24" t="s">
        <v>20</v>
      </c>
      <c r="F112" s="22" t="str">
        <f>F12</f>
        <v xml:space="preserve"> </v>
      </c>
      <c r="I112" s="24" t="s">
        <v>22</v>
      </c>
      <c r="J112" s="47" t="str">
        <f>IF(J12="","",J12)</f>
        <v>30. 5. 2018</v>
      </c>
      <c r="L112" s="27"/>
    </row>
    <row r="113" spans="2:12" s="1" customFormat="1" ht="6.95" customHeight="1">
      <c r="B113" s="27"/>
      <c r="L113" s="27"/>
    </row>
    <row r="114" spans="2:12" s="1" customFormat="1" ht="27.95" customHeight="1">
      <c r="B114" s="27"/>
      <c r="C114" s="24" t="s">
        <v>26</v>
      </c>
      <c r="F114" s="22" t="str">
        <f>E15</f>
        <v>Brněnské komunikace, a.s.</v>
      </c>
      <c r="I114" s="24" t="s">
        <v>32</v>
      </c>
      <c r="J114" s="25" t="str">
        <f>E21</f>
        <v>Projekční kancelář PRIS spol. s r. o.</v>
      </c>
      <c r="L114" s="27"/>
    </row>
    <row r="115" spans="2:12" s="1" customFormat="1" ht="15.2" customHeight="1">
      <c r="B115" s="27"/>
      <c r="C115" s="24" t="s">
        <v>31</v>
      </c>
      <c r="F115" s="22" t="str">
        <f>IF(E18="","",E18)</f>
        <v xml:space="preserve"> </v>
      </c>
      <c r="I115" s="24" t="s">
        <v>36</v>
      </c>
      <c r="J115" s="25" t="str">
        <f>E24</f>
        <v xml:space="preserve"> </v>
      </c>
      <c r="L115" s="27"/>
    </row>
    <row r="116" spans="2:12" s="1" customFormat="1" ht="10.35" customHeight="1">
      <c r="B116" s="27"/>
      <c r="L116" s="27"/>
    </row>
    <row r="117" spans="2:20" s="10" customFormat="1" ht="29.25" customHeight="1">
      <c r="B117" s="107"/>
      <c r="C117" s="108" t="s">
        <v>131</v>
      </c>
      <c r="D117" s="109" t="s">
        <v>64</v>
      </c>
      <c r="E117" s="109" t="s">
        <v>60</v>
      </c>
      <c r="F117" s="109" t="s">
        <v>61</v>
      </c>
      <c r="G117" s="109" t="s">
        <v>132</v>
      </c>
      <c r="H117" s="109" t="s">
        <v>133</v>
      </c>
      <c r="I117" s="109" t="s">
        <v>134</v>
      </c>
      <c r="J117" s="110" t="s">
        <v>121</v>
      </c>
      <c r="K117" s="111" t="s">
        <v>135</v>
      </c>
      <c r="L117" s="107"/>
      <c r="M117" s="54" t="s">
        <v>1</v>
      </c>
      <c r="N117" s="55" t="s">
        <v>43</v>
      </c>
      <c r="O117" s="55" t="s">
        <v>136</v>
      </c>
      <c r="P117" s="55" t="s">
        <v>137</v>
      </c>
      <c r="Q117" s="55" t="s">
        <v>138</v>
      </c>
      <c r="R117" s="55" t="s">
        <v>139</v>
      </c>
      <c r="S117" s="55" t="s">
        <v>140</v>
      </c>
      <c r="T117" s="56" t="s">
        <v>141</v>
      </c>
    </row>
    <row r="118" spans="2:63" s="1" customFormat="1" ht="22.9" customHeight="1">
      <c r="B118" s="27"/>
      <c r="C118" s="59" t="s">
        <v>142</v>
      </c>
      <c r="J118" s="112">
        <f>BK118</f>
        <v>0</v>
      </c>
      <c r="L118" s="27"/>
      <c r="M118" s="57"/>
      <c r="N118" s="48"/>
      <c r="O118" s="48"/>
      <c r="P118" s="113">
        <f>P119</f>
        <v>0</v>
      </c>
      <c r="Q118" s="48"/>
      <c r="R118" s="113">
        <f>R119</f>
        <v>0</v>
      </c>
      <c r="S118" s="48"/>
      <c r="T118" s="114">
        <f>T119</f>
        <v>0</v>
      </c>
      <c r="AT118" s="15" t="s">
        <v>78</v>
      </c>
      <c r="AU118" s="15" t="s">
        <v>123</v>
      </c>
      <c r="BK118" s="115">
        <f>BK119</f>
        <v>0</v>
      </c>
    </row>
    <row r="119" spans="2:63" s="11" customFormat="1" ht="25.9" customHeight="1">
      <c r="B119" s="116"/>
      <c r="D119" s="117" t="s">
        <v>78</v>
      </c>
      <c r="E119" s="118" t="s">
        <v>143</v>
      </c>
      <c r="F119" s="118" t="s">
        <v>144</v>
      </c>
      <c r="J119" s="119">
        <f>BK119</f>
        <v>0</v>
      </c>
      <c r="L119" s="116"/>
      <c r="M119" s="120"/>
      <c r="P119" s="121">
        <f>P120</f>
        <v>0</v>
      </c>
      <c r="R119" s="121">
        <f>R120</f>
        <v>0</v>
      </c>
      <c r="T119" s="122">
        <f>T120</f>
        <v>0</v>
      </c>
      <c r="AR119" s="117" t="s">
        <v>145</v>
      </c>
      <c r="AT119" s="123" t="s">
        <v>78</v>
      </c>
      <c r="AU119" s="123" t="s">
        <v>79</v>
      </c>
      <c r="AY119" s="117" t="s">
        <v>146</v>
      </c>
      <c r="BK119" s="124">
        <f>BK120</f>
        <v>0</v>
      </c>
    </row>
    <row r="120" spans="2:63" s="11" customFormat="1" ht="22.9" customHeight="1">
      <c r="B120" s="116"/>
      <c r="D120" s="117" t="s">
        <v>78</v>
      </c>
      <c r="E120" s="125" t="s">
        <v>1485</v>
      </c>
      <c r="F120" s="125" t="s">
        <v>1486</v>
      </c>
      <c r="J120" s="126">
        <f>BK120</f>
        <v>0</v>
      </c>
      <c r="L120" s="116"/>
      <c r="M120" s="120"/>
      <c r="P120" s="121">
        <f>SUM(P121:P123)</f>
        <v>0</v>
      </c>
      <c r="R120" s="121">
        <f>SUM(R121:R123)</f>
        <v>0</v>
      </c>
      <c r="T120" s="122">
        <f>SUM(T121:T123)</f>
        <v>0</v>
      </c>
      <c r="AR120" s="117" t="s">
        <v>145</v>
      </c>
      <c r="AT120" s="123" t="s">
        <v>78</v>
      </c>
      <c r="AU120" s="123" t="s">
        <v>19</v>
      </c>
      <c r="AY120" s="117" t="s">
        <v>146</v>
      </c>
      <c r="BK120" s="124">
        <f>SUM(BK121:BK123)</f>
        <v>0</v>
      </c>
    </row>
    <row r="121" spans="2:65" s="1" customFormat="1" ht="16.5" customHeight="1">
      <c r="B121" s="127"/>
      <c r="C121" s="128" t="s">
        <v>19</v>
      </c>
      <c r="D121" s="128" t="s">
        <v>149</v>
      </c>
      <c r="E121" s="129" t="s">
        <v>1487</v>
      </c>
      <c r="F121" s="130" t="s">
        <v>1488</v>
      </c>
      <c r="G121" s="131" t="s">
        <v>152</v>
      </c>
      <c r="H121" s="132">
        <v>1</v>
      </c>
      <c r="I121" s="133"/>
      <c r="J121" s="133">
        <f>ROUND(I121*H121,2)</f>
        <v>0</v>
      </c>
      <c r="K121" s="130" t="s">
        <v>1479</v>
      </c>
      <c r="L121" s="27"/>
      <c r="M121" s="134" t="s">
        <v>1</v>
      </c>
      <c r="N121" s="135" t="s">
        <v>44</v>
      </c>
      <c r="O121" s="136">
        <v>0</v>
      </c>
      <c r="P121" s="136">
        <f>O121*H121</f>
        <v>0</v>
      </c>
      <c r="Q121" s="136">
        <v>0</v>
      </c>
      <c r="R121" s="136">
        <f>Q121*H121</f>
        <v>0</v>
      </c>
      <c r="S121" s="136">
        <v>0</v>
      </c>
      <c r="T121" s="137">
        <f>S121*H121</f>
        <v>0</v>
      </c>
      <c r="AR121" s="138" t="s">
        <v>154</v>
      </c>
      <c r="AT121" s="138" t="s">
        <v>149</v>
      </c>
      <c r="AU121" s="138" t="s">
        <v>88</v>
      </c>
      <c r="AY121" s="15" t="s">
        <v>146</v>
      </c>
      <c r="BE121" s="139">
        <f>IF(N121="základní",J121,0)</f>
        <v>0</v>
      </c>
      <c r="BF121" s="139">
        <f>IF(N121="snížená",J121,0)</f>
        <v>0</v>
      </c>
      <c r="BG121" s="139">
        <f>IF(N121="zákl. přenesená",J121,0)</f>
        <v>0</v>
      </c>
      <c r="BH121" s="139">
        <f>IF(N121="sníž. přenesená",J121,0)</f>
        <v>0</v>
      </c>
      <c r="BI121" s="139">
        <f>IF(N121="nulová",J121,0)</f>
        <v>0</v>
      </c>
      <c r="BJ121" s="15" t="s">
        <v>19</v>
      </c>
      <c r="BK121" s="139">
        <f>ROUND(I121*H121,2)</f>
        <v>0</v>
      </c>
      <c r="BL121" s="15" t="s">
        <v>154</v>
      </c>
      <c r="BM121" s="138" t="s">
        <v>1489</v>
      </c>
    </row>
    <row r="122" spans="2:47" s="1" customFormat="1" ht="12">
      <c r="B122" s="27"/>
      <c r="D122" s="140" t="s">
        <v>156</v>
      </c>
      <c r="F122" s="141" t="s">
        <v>1490</v>
      </c>
      <c r="L122" s="27"/>
      <c r="M122" s="142"/>
      <c r="T122" s="51"/>
      <c r="AT122" s="15" t="s">
        <v>156</v>
      </c>
      <c r="AU122" s="15" t="s">
        <v>88</v>
      </c>
    </row>
    <row r="123" spans="2:47" s="1" customFormat="1" ht="48.75">
      <c r="B123" s="27"/>
      <c r="D123" s="140" t="s">
        <v>158</v>
      </c>
      <c r="F123" s="143" t="s">
        <v>1491</v>
      </c>
      <c r="L123" s="27"/>
      <c r="M123" s="144"/>
      <c r="N123" s="145"/>
      <c r="O123" s="145"/>
      <c r="P123" s="145"/>
      <c r="Q123" s="145"/>
      <c r="R123" s="145"/>
      <c r="S123" s="145"/>
      <c r="T123" s="146"/>
      <c r="AT123" s="15" t="s">
        <v>158</v>
      </c>
      <c r="AU123" s="15" t="s">
        <v>88</v>
      </c>
    </row>
    <row r="124" spans="2:12" s="1" customFormat="1" ht="6.95" customHeight="1">
      <c r="B124" s="39"/>
      <c r="C124" s="40"/>
      <c r="D124" s="40"/>
      <c r="E124" s="40"/>
      <c r="F124" s="40"/>
      <c r="G124" s="40"/>
      <c r="H124" s="40"/>
      <c r="I124" s="40"/>
      <c r="J124" s="40"/>
      <c r="K124" s="40"/>
      <c r="L124" s="27"/>
    </row>
  </sheetData>
  <autoFilter ref="C117:K123"/>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2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103</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1492</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ROUND(J118,2)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ROUND((SUM(BE118:BE123)),2)</f>
        <v>0</v>
      </c>
      <c r="I33" s="87">
        <v>0.21</v>
      </c>
      <c r="J33" s="86">
        <f>ROUND(((SUM(BE118:BE123))*I33),2)</f>
        <v>0</v>
      </c>
      <c r="L33" s="27"/>
    </row>
    <row r="34" spans="2:12" s="1" customFormat="1" ht="14.45" customHeight="1">
      <c r="B34" s="27"/>
      <c r="E34" s="24" t="s">
        <v>45</v>
      </c>
      <c r="F34" s="86">
        <f>ROUND((SUM(BF118:BF123)),2)</f>
        <v>0</v>
      </c>
      <c r="I34" s="87">
        <v>0.15</v>
      </c>
      <c r="J34" s="86">
        <f>ROUND(((SUM(BF118:BF123))*I34),2)</f>
        <v>0</v>
      </c>
      <c r="L34" s="27"/>
    </row>
    <row r="35" spans="2:12" s="1" customFormat="1" ht="14.45" customHeight="1" hidden="1">
      <c r="B35" s="27"/>
      <c r="E35" s="24" t="s">
        <v>46</v>
      </c>
      <c r="F35" s="86">
        <f>ROUND((SUM(BG118:BG123)),2)</f>
        <v>0</v>
      </c>
      <c r="I35" s="87">
        <v>0.21</v>
      </c>
      <c r="J35" s="86">
        <f>0</f>
        <v>0</v>
      </c>
      <c r="L35" s="27"/>
    </row>
    <row r="36" spans="2:12" s="1" customFormat="1" ht="14.45" customHeight="1" hidden="1">
      <c r="B36" s="27"/>
      <c r="E36" s="24" t="s">
        <v>47</v>
      </c>
      <c r="F36" s="86">
        <f>ROUND((SUM(BH118:BH123)),2)</f>
        <v>0</v>
      </c>
      <c r="I36" s="87">
        <v>0.15</v>
      </c>
      <c r="J36" s="86">
        <f>0</f>
        <v>0</v>
      </c>
      <c r="L36" s="27"/>
    </row>
    <row r="37" spans="2:12" s="1" customFormat="1" ht="14.45" customHeight="1" hidden="1">
      <c r="B37" s="27"/>
      <c r="E37" s="24" t="s">
        <v>48</v>
      </c>
      <c r="F37" s="86">
        <f>ROUND((SUM(BI118:BI123)),2)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401.2 - Definitivní přeložka kabelů VN</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J118</f>
        <v>0</v>
      </c>
      <c r="L96" s="27"/>
      <c r="AU96" s="15" t="s">
        <v>123</v>
      </c>
    </row>
    <row r="97" spans="2:12" s="8" customFormat="1" ht="24.95" customHeight="1">
      <c r="B97" s="99"/>
      <c r="D97" s="100" t="s">
        <v>124</v>
      </c>
      <c r="E97" s="101"/>
      <c r="F97" s="101"/>
      <c r="G97" s="101"/>
      <c r="H97" s="101"/>
      <c r="I97" s="101"/>
      <c r="J97" s="102">
        <f>J119</f>
        <v>0</v>
      </c>
      <c r="L97" s="99"/>
    </row>
    <row r="98" spans="2:12" s="9" customFormat="1" ht="19.9" customHeight="1">
      <c r="B98" s="103"/>
      <c r="D98" s="104" t="s">
        <v>1484</v>
      </c>
      <c r="E98" s="105"/>
      <c r="F98" s="105"/>
      <c r="G98" s="105"/>
      <c r="H98" s="105"/>
      <c r="I98" s="105"/>
      <c r="J98" s="106">
        <f>J120</f>
        <v>0</v>
      </c>
      <c r="L98" s="103"/>
    </row>
    <row r="99" spans="2:12" s="1" customFormat="1" ht="21.75" customHeight="1">
      <c r="B99" s="27"/>
      <c r="L99" s="27"/>
    </row>
    <row r="100" spans="2:12" s="1" customFormat="1" ht="6.95" customHeight="1">
      <c r="B100" s="39"/>
      <c r="C100" s="40"/>
      <c r="D100" s="40"/>
      <c r="E100" s="40"/>
      <c r="F100" s="40"/>
      <c r="G100" s="40"/>
      <c r="H100" s="40"/>
      <c r="I100" s="40"/>
      <c r="J100" s="40"/>
      <c r="K100" s="40"/>
      <c r="L100" s="27"/>
    </row>
    <row r="104" spans="2:12" s="1" customFormat="1" ht="6.95" customHeight="1">
      <c r="B104" s="41"/>
      <c r="C104" s="42"/>
      <c r="D104" s="42"/>
      <c r="E104" s="42"/>
      <c r="F104" s="42"/>
      <c r="G104" s="42"/>
      <c r="H104" s="42"/>
      <c r="I104" s="42"/>
      <c r="J104" s="42"/>
      <c r="K104" s="42"/>
      <c r="L104" s="27"/>
    </row>
    <row r="105" spans="2:12" s="1" customFormat="1" ht="24.95" customHeight="1">
      <c r="B105" s="27"/>
      <c r="C105" s="19" t="s">
        <v>130</v>
      </c>
      <c r="L105" s="27"/>
    </row>
    <row r="106" spans="2:12" s="1" customFormat="1" ht="6.95" customHeight="1">
      <c r="B106" s="27"/>
      <c r="L106" s="27"/>
    </row>
    <row r="107" spans="2:12" s="1" customFormat="1" ht="12" customHeight="1">
      <c r="B107" s="27"/>
      <c r="C107" s="24" t="s">
        <v>14</v>
      </c>
      <c r="L107" s="27"/>
    </row>
    <row r="108" spans="2:12" s="1" customFormat="1" ht="16.5" customHeight="1">
      <c r="B108" s="27"/>
      <c r="E108" s="207" t="str">
        <f>E7</f>
        <v>Oprava mostu ev. č. BM-569 Bernáčkova přes Svratku - AKTUALIZACE 2019</v>
      </c>
      <c r="F108" s="208"/>
      <c r="G108" s="208"/>
      <c r="H108" s="208"/>
      <c r="L108" s="27"/>
    </row>
    <row r="109" spans="2:12" s="1" customFormat="1" ht="12" customHeight="1">
      <c r="B109" s="27"/>
      <c r="C109" s="24" t="s">
        <v>117</v>
      </c>
      <c r="L109" s="27"/>
    </row>
    <row r="110" spans="2:12" s="1" customFormat="1" ht="16.5" customHeight="1">
      <c r="B110" s="27"/>
      <c r="E110" s="192" t="str">
        <f>E9</f>
        <v>SO 401.2 - Definitivní přeložka kabelů VN</v>
      </c>
      <c r="F110" s="206"/>
      <c r="G110" s="206"/>
      <c r="H110" s="206"/>
      <c r="L110" s="27"/>
    </row>
    <row r="111" spans="2:12" s="1" customFormat="1" ht="6.95" customHeight="1">
      <c r="B111" s="27"/>
      <c r="L111" s="27"/>
    </row>
    <row r="112" spans="2:12" s="1" customFormat="1" ht="12" customHeight="1">
      <c r="B112" s="27"/>
      <c r="C112" s="24" t="s">
        <v>20</v>
      </c>
      <c r="F112" s="22" t="str">
        <f>F12</f>
        <v xml:space="preserve"> </v>
      </c>
      <c r="I112" s="24" t="s">
        <v>22</v>
      </c>
      <c r="J112" s="47" t="str">
        <f>IF(J12="","",J12)</f>
        <v>30. 5. 2018</v>
      </c>
      <c r="L112" s="27"/>
    </row>
    <row r="113" spans="2:12" s="1" customFormat="1" ht="6.95" customHeight="1">
      <c r="B113" s="27"/>
      <c r="L113" s="27"/>
    </row>
    <row r="114" spans="2:12" s="1" customFormat="1" ht="27.95" customHeight="1">
      <c r="B114" s="27"/>
      <c r="C114" s="24" t="s">
        <v>26</v>
      </c>
      <c r="F114" s="22" t="str">
        <f>E15</f>
        <v>Brněnské komunikace, a.s.</v>
      </c>
      <c r="I114" s="24" t="s">
        <v>32</v>
      </c>
      <c r="J114" s="25" t="str">
        <f>E21</f>
        <v>Projekční kancelář PRIS spol. s r. o.</v>
      </c>
      <c r="L114" s="27"/>
    </row>
    <row r="115" spans="2:12" s="1" customFormat="1" ht="15.2" customHeight="1">
      <c r="B115" s="27"/>
      <c r="C115" s="24" t="s">
        <v>31</v>
      </c>
      <c r="F115" s="22" t="str">
        <f>IF(E18="","",E18)</f>
        <v xml:space="preserve"> </v>
      </c>
      <c r="I115" s="24" t="s">
        <v>36</v>
      </c>
      <c r="J115" s="25" t="str">
        <f>E24</f>
        <v xml:space="preserve"> </v>
      </c>
      <c r="L115" s="27"/>
    </row>
    <row r="116" spans="2:12" s="1" customFormat="1" ht="10.35" customHeight="1">
      <c r="B116" s="27"/>
      <c r="L116" s="27"/>
    </row>
    <row r="117" spans="2:20" s="10" customFormat="1" ht="29.25" customHeight="1">
      <c r="B117" s="107"/>
      <c r="C117" s="108" t="s">
        <v>131</v>
      </c>
      <c r="D117" s="109" t="s">
        <v>64</v>
      </c>
      <c r="E117" s="109" t="s">
        <v>60</v>
      </c>
      <c r="F117" s="109" t="s">
        <v>61</v>
      </c>
      <c r="G117" s="109" t="s">
        <v>132</v>
      </c>
      <c r="H117" s="109" t="s">
        <v>133</v>
      </c>
      <c r="I117" s="109" t="s">
        <v>134</v>
      </c>
      <c r="J117" s="110" t="s">
        <v>121</v>
      </c>
      <c r="K117" s="111" t="s">
        <v>135</v>
      </c>
      <c r="L117" s="107"/>
      <c r="M117" s="54" t="s">
        <v>1</v>
      </c>
      <c r="N117" s="55" t="s">
        <v>43</v>
      </c>
      <c r="O117" s="55" t="s">
        <v>136</v>
      </c>
      <c r="P117" s="55" t="s">
        <v>137</v>
      </c>
      <c r="Q117" s="55" t="s">
        <v>138</v>
      </c>
      <c r="R117" s="55" t="s">
        <v>139</v>
      </c>
      <c r="S117" s="55" t="s">
        <v>140</v>
      </c>
      <c r="T117" s="56" t="s">
        <v>141</v>
      </c>
    </row>
    <row r="118" spans="2:63" s="1" customFormat="1" ht="22.9" customHeight="1">
      <c r="B118" s="27"/>
      <c r="C118" s="59" t="s">
        <v>142</v>
      </c>
      <c r="J118" s="112">
        <f>BK118</f>
        <v>0</v>
      </c>
      <c r="L118" s="27"/>
      <c r="M118" s="57"/>
      <c r="N118" s="48"/>
      <c r="O118" s="48"/>
      <c r="P118" s="113">
        <f>P119</f>
        <v>0</v>
      </c>
      <c r="Q118" s="48"/>
      <c r="R118" s="113">
        <f>R119</f>
        <v>0</v>
      </c>
      <c r="S118" s="48"/>
      <c r="T118" s="114">
        <f>T119</f>
        <v>0</v>
      </c>
      <c r="AT118" s="15" t="s">
        <v>78</v>
      </c>
      <c r="AU118" s="15" t="s">
        <v>123</v>
      </c>
      <c r="BK118" s="115">
        <f>BK119</f>
        <v>0</v>
      </c>
    </row>
    <row r="119" spans="2:63" s="11" customFormat="1" ht="25.9" customHeight="1">
      <c r="B119" s="116"/>
      <c r="D119" s="117" t="s">
        <v>78</v>
      </c>
      <c r="E119" s="118" t="s">
        <v>143</v>
      </c>
      <c r="F119" s="118" t="s">
        <v>144</v>
      </c>
      <c r="J119" s="119">
        <f>BK119</f>
        <v>0</v>
      </c>
      <c r="L119" s="116"/>
      <c r="M119" s="120"/>
      <c r="P119" s="121">
        <f>P120</f>
        <v>0</v>
      </c>
      <c r="R119" s="121">
        <f>R120</f>
        <v>0</v>
      </c>
      <c r="T119" s="122">
        <f>T120</f>
        <v>0</v>
      </c>
      <c r="AR119" s="117" t="s">
        <v>145</v>
      </c>
      <c r="AT119" s="123" t="s">
        <v>78</v>
      </c>
      <c r="AU119" s="123" t="s">
        <v>79</v>
      </c>
      <c r="AY119" s="117" t="s">
        <v>146</v>
      </c>
      <c r="BK119" s="124">
        <f>BK120</f>
        <v>0</v>
      </c>
    </row>
    <row r="120" spans="2:63" s="11" customFormat="1" ht="22.9" customHeight="1">
      <c r="B120" s="116"/>
      <c r="D120" s="117" t="s">
        <v>78</v>
      </c>
      <c r="E120" s="125" t="s">
        <v>1485</v>
      </c>
      <c r="F120" s="125" t="s">
        <v>1486</v>
      </c>
      <c r="J120" s="126">
        <f>BK120</f>
        <v>0</v>
      </c>
      <c r="L120" s="116"/>
      <c r="M120" s="120"/>
      <c r="P120" s="121">
        <f>SUM(P121:P123)</f>
        <v>0</v>
      </c>
      <c r="R120" s="121">
        <f>SUM(R121:R123)</f>
        <v>0</v>
      </c>
      <c r="T120" s="122">
        <f>SUM(T121:T123)</f>
        <v>0</v>
      </c>
      <c r="AR120" s="117" t="s">
        <v>145</v>
      </c>
      <c r="AT120" s="123" t="s">
        <v>78</v>
      </c>
      <c r="AU120" s="123" t="s">
        <v>19</v>
      </c>
      <c r="AY120" s="117" t="s">
        <v>146</v>
      </c>
      <c r="BK120" s="124">
        <f>SUM(BK121:BK123)</f>
        <v>0</v>
      </c>
    </row>
    <row r="121" spans="2:65" s="1" customFormat="1" ht="16.5" customHeight="1">
      <c r="B121" s="127"/>
      <c r="C121" s="128" t="s">
        <v>19</v>
      </c>
      <c r="D121" s="128" t="s">
        <v>149</v>
      </c>
      <c r="E121" s="129" t="s">
        <v>1487</v>
      </c>
      <c r="F121" s="130" t="s">
        <v>1488</v>
      </c>
      <c r="G121" s="131" t="s">
        <v>152</v>
      </c>
      <c r="H121" s="132">
        <v>1</v>
      </c>
      <c r="I121" s="133"/>
      <c r="J121" s="133">
        <f>ROUND(I121*H121,2)</f>
        <v>0</v>
      </c>
      <c r="K121" s="130" t="s">
        <v>1479</v>
      </c>
      <c r="L121" s="27"/>
      <c r="M121" s="134" t="s">
        <v>1</v>
      </c>
      <c r="N121" s="135" t="s">
        <v>44</v>
      </c>
      <c r="O121" s="136">
        <v>0</v>
      </c>
      <c r="P121" s="136">
        <f>O121*H121</f>
        <v>0</v>
      </c>
      <c r="Q121" s="136">
        <v>0</v>
      </c>
      <c r="R121" s="136">
        <f>Q121*H121</f>
        <v>0</v>
      </c>
      <c r="S121" s="136">
        <v>0</v>
      </c>
      <c r="T121" s="137">
        <f>S121*H121</f>
        <v>0</v>
      </c>
      <c r="AR121" s="138" t="s">
        <v>154</v>
      </c>
      <c r="AT121" s="138" t="s">
        <v>149</v>
      </c>
      <c r="AU121" s="138" t="s">
        <v>88</v>
      </c>
      <c r="AY121" s="15" t="s">
        <v>146</v>
      </c>
      <c r="BE121" s="139">
        <f>IF(N121="základní",J121,0)</f>
        <v>0</v>
      </c>
      <c r="BF121" s="139">
        <f>IF(N121="snížená",J121,0)</f>
        <v>0</v>
      </c>
      <c r="BG121" s="139">
        <f>IF(N121="zákl. přenesená",J121,0)</f>
        <v>0</v>
      </c>
      <c r="BH121" s="139">
        <f>IF(N121="sníž. přenesená",J121,0)</f>
        <v>0</v>
      </c>
      <c r="BI121" s="139">
        <f>IF(N121="nulová",J121,0)</f>
        <v>0</v>
      </c>
      <c r="BJ121" s="15" t="s">
        <v>19</v>
      </c>
      <c r="BK121" s="139">
        <f>ROUND(I121*H121,2)</f>
        <v>0</v>
      </c>
      <c r="BL121" s="15" t="s">
        <v>154</v>
      </c>
      <c r="BM121" s="138" t="s">
        <v>1489</v>
      </c>
    </row>
    <row r="122" spans="2:47" s="1" customFormat="1" ht="12">
      <c r="B122" s="27"/>
      <c r="D122" s="140" t="s">
        <v>156</v>
      </c>
      <c r="F122" s="141" t="s">
        <v>1490</v>
      </c>
      <c r="L122" s="27"/>
      <c r="M122" s="142"/>
      <c r="T122" s="51"/>
      <c r="AT122" s="15" t="s">
        <v>156</v>
      </c>
      <c r="AU122" s="15" t="s">
        <v>88</v>
      </c>
    </row>
    <row r="123" spans="2:47" s="1" customFormat="1" ht="48.75">
      <c r="B123" s="27"/>
      <c r="D123" s="140" t="s">
        <v>158</v>
      </c>
      <c r="F123" s="143" t="s">
        <v>1491</v>
      </c>
      <c r="L123" s="27"/>
      <c r="M123" s="144"/>
      <c r="N123" s="145"/>
      <c r="O123" s="145"/>
      <c r="P123" s="145"/>
      <c r="Q123" s="145"/>
      <c r="R123" s="145"/>
      <c r="S123" s="145"/>
      <c r="T123" s="146"/>
      <c r="AT123" s="15" t="s">
        <v>158</v>
      </c>
      <c r="AU123" s="15" t="s">
        <v>88</v>
      </c>
    </row>
    <row r="124" spans="2:12" s="1" customFormat="1" ht="6.95" customHeight="1">
      <c r="B124" s="39"/>
      <c r="C124" s="40"/>
      <c r="D124" s="40"/>
      <c r="E124" s="40"/>
      <c r="F124" s="40"/>
      <c r="G124" s="40"/>
      <c r="H124" s="40"/>
      <c r="I124" s="40"/>
      <c r="J124" s="40"/>
      <c r="K124" s="40"/>
      <c r="L124" s="27"/>
    </row>
  </sheetData>
  <autoFilter ref="C117:K123"/>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7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106</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1493</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ROUND(J122,2)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ROUND((SUM(BE122:BE178)),2)</f>
        <v>0</v>
      </c>
      <c r="I33" s="87">
        <v>0.21</v>
      </c>
      <c r="J33" s="86">
        <f>ROUND(((SUM(BE122:BE178))*I33),2)</f>
        <v>0</v>
      </c>
      <c r="L33" s="27"/>
    </row>
    <row r="34" spans="2:12" s="1" customFormat="1" ht="14.45" customHeight="1">
      <c r="B34" s="27"/>
      <c r="E34" s="24" t="s">
        <v>45</v>
      </c>
      <c r="F34" s="86">
        <f>ROUND((SUM(BF122:BF178)),2)</f>
        <v>0</v>
      </c>
      <c r="I34" s="87">
        <v>0.15</v>
      </c>
      <c r="J34" s="86">
        <f>ROUND(((SUM(BF122:BF178))*I34),2)</f>
        <v>0</v>
      </c>
      <c r="L34" s="27"/>
    </row>
    <row r="35" spans="2:12" s="1" customFormat="1" ht="14.45" customHeight="1" hidden="1">
      <c r="B35" s="27"/>
      <c r="E35" s="24" t="s">
        <v>46</v>
      </c>
      <c r="F35" s="86">
        <f>ROUND((SUM(BG122:BG178)),2)</f>
        <v>0</v>
      </c>
      <c r="I35" s="87">
        <v>0.21</v>
      </c>
      <c r="J35" s="86">
        <f>0</f>
        <v>0</v>
      </c>
      <c r="L35" s="27"/>
    </row>
    <row r="36" spans="2:12" s="1" customFormat="1" ht="14.45" customHeight="1" hidden="1">
      <c r="B36" s="27"/>
      <c r="E36" s="24" t="s">
        <v>47</v>
      </c>
      <c r="F36" s="86">
        <f>ROUND((SUM(BH122:BH178)),2)</f>
        <v>0</v>
      </c>
      <c r="I36" s="87">
        <v>0.15</v>
      </c>
      <c r="J36" s="86">
        <f>0</f>
        <v>0</v>
      </c>
      <c r="L36" s="27"/>
    </row>
    <row r="37" spans="2:12" s="1" customFormat="1" ht="14.45" customHeight="1" hidden="1">
      <c r="B37" s="27"/>
      <c r="E37" s="24" t="s">
        <v>48</v>
      </c>
      <c r="F37" s="86">
        <f>ROUND((SUM(BI122:BI178)),2)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402.1 - Dočasná přeložka sdělovacího vedení Faster CZ</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J122</f>
        <v>0</v>
      </c>
      <c r="L96" s="27"/>
      <c r="AU96" s="15" t="s">
        <v>123</v>
      </c>
    </row>
    <row r="97" spans="2:12" s="8" customFormat="1" ht="24.95" customHeight="1">
      <c r="B97" s="99"/>
      <c r="D97" s="100" t="s">
        <v>1494</v>
      </c>
      <c r="E97" s="101"/>
      <c r="F97" s="101"/>
      <c r="G97" s="101"/>
      <c r="H97" s="101"/>
      <c r="I97" s="101"/>
      <c r="J97" s="102">
        <f>J123</f>
        <v>0</v>
      </c>
      <c r="L97" s="99"/>
    </row>
    <row r="98" spans="2:12" s="8" customFormat="1" ht="24.95" customHeight="1">
      <c r="B98" s="99"/>
      <c r="D98" s="100" t="s">
        <v>1495</v>
      </c>
      <c r="E98" s="101"/>
      <c r="F98" s="101"/>
      <c r="G98" s="101"/>
      <c r="H98" s="101"/>
      <c r="I98" s="101"/>
      <c r="J98" s="102">
        <f>J142</f>
        <v>0</v>
      </c>
      <c r="L98" s="99"/>
    </row>
    <row r="99" spans="2:12" s="8" customFormat="1" ht="24.95" customHeight="1">
      <c r="B99" s="99"/>
      <c r="D99" s="100" t="s">
        <v>1496</v>
      </c>
      <c r="E99" s="101"/>
      <c r="F99" s="101"/>
      <c r="G99" s="101"/>
      <c r="H99" s="101"/>
      <c r="I99" s="101"/>
      <c r="J99" s="102">
        <f>J146</f>
        <v>0</v>
      </c>
      <c r="L99" s="99"/>
    </row>
    <row r="100" spans="2:12" s="8" customFormat="1" ht="24.95" customHeight="1">
      <c r="B100" s="99"/>
      <c r="D100" s="100" t="s">
        <v>1497</v>
      </c>
      <c r="E100" s="101"/>
      <c r="F100" s="101"/>
      <c r="G100" s="101"/>
      <c r="H100" s="101"/>
      <c r="I100" s="101"/>
      <c r="J100" s="102">
        <f>J151</f>
        <v>0</v>
      </c>
      <c r="L100" s="99"/>
    </row>
    <row r="101" spans="2:12" s="8" customFormat="1" ht="24.95" customHeight="1">
      <c r="B101" s="99"/>
      <c r="D101" s="100" t="s">
        <v>1498</v>
      </c>
      <c r="E101" s="101"/>
      <c r="F101" s="101"/>
      <c r="G101" s="101"/>
      <c r="H101" s="101"/>
      <c r="I101" s="101"/>
      <c r="J101" s="102">
        <f>J156</f>
        <v>0</v>
      </c>
      <c r="L101" s="99"/>
    </row>
    <row r="102" spans="2:12" s="8" customFormat="1" ht="24.95" customHeight="1">
      <c r="B102" s="99"/>
      <c r="D102" s="100" t="s">
        <v>1499</v>
      </c>
      <c r="E102" s="101"/>
      <c r="F102" s="101"/>
      <c r="G102" s="101"/>
      <c r="H102" s="101"/>
      <c r="I102" s="101"/>
      <c r="J102" s="102">
        <f>J159</f>
        <v>0</v>
      </c>
      <c r="L102" s="99"/>
    </row>
    <row r="103" spans="2:12" s="1" customFormat="1" ht="21.75" customHeight="1">
      <c r="B103" s="27"/>
      <c r="L103" s="27"/>
    </row>
    <row r="104" spans="2:12" s="1" customFormat="1" ht="6.95" customHeight="1">
      <c r="B104" s="39"/>
      <c r="C104" s="40"/>
      <c r="D104" s="40"/>
      <c r="E104" s="40"/>
      <c r="F104" s="40"/>
      <c r="G104" s="40"/>
      <c r="H104" s="40"/>
      <c r="I104" s="40"/>
      <c r="J104" s="40"/>
      <c r="K104" s="40"/>
      <c r="L104" s="27"/>
    </row>
    <row r="108" spans="2:12" s="1" customFormat="1" ht="6.95" customHeight="1">
      <c r="B108" s="41"/>
      <c r="C108" s="42"/>
      <c r="D108" s="42"/>
      <c r="E108" s="42"/>
      <c r="F108" s="42"/>
      <c r="G108" s="42"/>
      <c r="H108" s="42"/>
      <c r="I108" s="42"/>
      <c r="J108" s="42"/>
      <c r="K108" s="42"/>
      <c r="L108" s="27"/>
    </row>
    <row r="109" spans="2:12" s="1" customFormat="1" ht="24.95" customHeight="1">
      <c r="B109" s="27"/>
      <c r="C109" s="19" t="s">
        <v>130</v>
      </c>
      <c r="L109" s="27"/>
    </row>
    <row r="110" spans="2:12" s="1" customFormat="1" ht="6.95" customHeight="1">
      <c r="B110" s="27"/>
      <c r="L110" s="27"/>
    </row>
    <row r="111" spans="2:12" s="1" customFormat="1" ht="12" customHeight="1">
      <c r="B111" s="27"/>
      <c r="C111" s="24" t="s">
        <v>14</v>
      </c>
      <c r="L111" s="27"/>
    </row>
    <row r="112" spans="2:12" s="1" customFormat="1" ht="16.5" customHeight="1">
      <c r="B112" s="27"/>
      <c r="E112" s="207" t="str">
        <f>E7</f>
        <v>Oprava mostu ev. č. BM-569 Bernáčkova přes Svratku - AKTUALIZACE 2019</v>
      </c>
      <c r="F112" s="208"/>
      <c r="G112" s="208"/>
      <c r="H112" s="208"/>
      <c r="L112" s="27"/>
    </row>
    <row r="113" spans="2:12" s="1" customFormat="1" ht="12" customHeight="1">
      <c r="B113" s="27"/>
      <c r="C113" s="24" t="s">
        <v>117</v>
      </c>
      <c r="L113" s="27"/>
    </row>
    <row r="114" spans="2:12" s="1" customFormat="1" ht="16.5" customHeight="1">
      <c r="B114" s="27"/>
      <c r="E114" s="192" t="str">
        <f>E9</f>
        <v>SO 402.1 - Dočasná přeložka sdělovacího vedení Faster CZ</v>
      </c>
      <c r="F114" s="206"/>
      <c r="G114" s="206"/>
      <c r="H114" s="206"/>
      <c r="L114" s="27"/>
    </row>
    <row r="115" spans="2:12" s="1" customFormat="1" ht="6.95" customHeight="1">
      <c r="B115" s="27"/>
      <c r="L115" s="27"/>
    </row>
    <row r="116" spans="2:12" s="1" customFormat="1" ht="12" customHeight="1">
      <c r="B116" s="27"/>
      <c r="C116" s="24" t="s">
        <v>20</v>
      </c>
      <c r="F116" s="22" t="str">
        <f>F12</f>
        <v xml:space="preserve"> </v>
      </c>
      <c r="I116" s="24" t="s">
        <v>22</v>
      </c>
      <c r="J116" s="47" t="str">
        <f>IF(J12="","",J12)</f>
        <v>30. 5. 2018</v>
      </c>
      <c r="L116" s="27"/>
    </row>
    <row r="117" spans="2:12" s="1" customFormat="1" ht="6.95" customHeight="1">
      <c r="B117" s="27"/>
      <c r="L117" s="27"/>
    </row>
    <row r="118" spans="2:12" s="1" customFormat="1" ht="27.95" customHeight="1">
      <c r="B118" s="27"/>
      <c r="C118" s="24" t="s">
        <v>26</v>
      </c>
      <c r="F118" s="22" t="str">
        <f>E15</f>
        <v>Brněnské komunikace, a.s.</v>
      </c>
      <c r="I118" s="24" t="s">
        <v>32</v>
      </c>
      <c r="J118" s="25" t="str">
        <f>E21</f>
        <v>Projekční kancelář PRIS spol. s r. o.</v>
      </c>
      <c r="L118" s="27"/>
    </row>
    <row r="119" spans="2:12" s="1" customFormat="1" ht="15.2" customHeight="1">
      <c r="B119" s="27"/>
      <c r="C119" s="24" t="s">
        <v>31</v>
      </c>
      <c r="F119" s="22" t="str">
        <f>IF(E18="","",E18)</f>
        <v xml:space="preserve"> </v>
      </c>
      <c r="I119" s="24" t="s">
        <v>36</v>
      </c>
      <c r="J119" s="25" t="str">
        <f>E24</f>
        <v xml:space="preserve"> </v>
      </c>
      <c r="L119" s="27"/>
    </row>
    <row r="120" spans="2:12" s="1" customFormat="1" ht="10.35" customHeight="1">
      <c r="B120" s="27"/>
      <c r="L120" s="27"/>
    </row>
    <row r="121" spans="2:20" s="10" customFormat="1" ht="29.25" customHeight="1">
      <c r="B121" s="107"/>
      <c r="C121" s="108" t="s">
        <v>131</v>
      </c>
      <c r="D121" s="109" t="s">
        <v>64</v>
      </c>
      <c r="E121" s="109" t="s">
        <v>60</v>
      </c>
      <c r="F121" s="109" t="s">
        <v>61</v>
      </c>
      <c r="G121" s="109" t="s">
        <v>132</v>
      </c>
      <c r="H121" s="109" t="s">
        <v>133</v>
      </c>
      <c r="I121" s="109" t="s">
        <v>134</v>
      </c>
      <c r="J121" s="110" t="s">
        <v>121</v>
      </c>
      <c r="K121" s="111" t="s">
        <v>135</v>
      </c>
      <c r="L121" s="107"/>
      <c r="M121" s="54" t="s">
        <v>1</v>
      </c>
      <c r="N121" s="55" t="s">
        <v>43</v>
      </c>
      <c r="O121" s="55" t="s">
        <v>136</v>
      </c>
      <c r="P121" s="55" t="s">
        <v>137</v>
      </c>
      <c r="Q121" s="55" t="s">
        <v>138</v>
      </c>
      <c r="R121" s="55" t="s">
        <v>139</v>
      </c>
      <c r="S121" s="55" t="s">
        <v>140</v>
      </c>
      <c r="T121" s="56" t="s">
        <v>141</v>
      </c>
    </row>
    <row r="122" spans="2:63" s="1" customFormat="1" ht="22.9" customHeight="1">
      <c r="B122" s="27"/>
      <c r="C122" s="59" t="s">
        <v>142</v>
      </c>
      <c r="J122" s="112">
        <f>BK122</f>
        <v>0</v>
      </c>
      <c r="L122" s="27"/>
      <c r="M122" s="57"/>
      <c r="N122" s="48"/>
      <c r="O122" s="48"/>
      <c r="P122" s="113">
        <f>P123+P142+P146+P151+P156+P159</f>
        <v>96.98066100000003</v>
      </c>
      <c r="Q122" s="48"/>
      <c r="R122" s="113">
        <f>R123+R142+R146+R151+R156+R159</f>
        <v>0.21145</v>
      </c>
      <c r="S122" s="48"/>
      <c r="T122" s="114">
        <f>T123+T142+T146+T151+T156+T159</f>
        <v>0</v>
      </c>
      <c r="AT122" s="15" t="s">
        <v>78</v>
      </c>
      <c r="AU122" s="15" t="s">
        <v>123</v>
      </c>
      <c r="BK122" s="115">
        <f>BK123+BK142+BK146+BK151+BK156+BK159</f>
        <v>0</v>
      </c>
    </row>
    <row r="123" spans="2:63" s="11" customFormat="1" ht="25.9" customHeight="1">
      <c r="B123" s="116"/>
      <c r="D123" s="117" t="s">
        <v>78</v>
      </c>
      <c r="E123" s="118" t="s">
        <v>19</v>
      </c>
      <c r="F123" s="118" t="s">
        <v>232</v>
      </c>
      <c r="J123" s="119">
        <f>BK123</f>
        <v>0</v>
      </c>
      <c r="L123" s="116"/>
      <c r="M123" s="120"/>
      <c r="P123" s="121">
        <f>SUM(P124:P141)</f>
        <v>82.91740000000001</v>
      </c>
      <c r="R123" s="121">
        <f>SUM(R124:R141)</f>
        <v>0</v>
      </c>
      <c r="T123" s="122">
        <f>SUM(T124:T141)</f>
        <v>0</v>
      </c>
      <c r="AR123" s="117" t="s">
        <v>19</v>
      </c>
      <c r="AT123" s="123" t="s">
        <v>78</v>
      </c>
      <c r="AU123" s="123" t="s">
        <v>79</v>
      </c>
      <c r="AY123" s="117" t="s">
        <v>146</v>
      </c>
      <c r="BK123" s="124">
        <f>SUM(BK124:BK141)</f>
        <v>0</v>
      </c>
    </row>
    <row r="124" spans="2:65" s="1" customFormat="1" ht="24" customHeight="1">
      <c r="B124" s="127"/>
      <c r="C124" s="128" t="s">
        <v>19</v>
      </c>
      <c r="D124" s="128" t="s">
        <v>149</v>
      </c>
      <c r="E124" s="129" t="s">
        <v>1500</v>
      </c>
      <c r="F124" s="130" t="s">
        <v>1501</v>
      </c>
      <c r="G124" s="131" t="s">
        <v>301</v>
      </c>
      <c r="H124" s="132">
        <v>18.76</v>
      </c>
      <c r="I124" s="133"/>
      <c r="J124" s="133">
        <f>ROUND(I124*H124,2)</f>
        <v>0</v>
      </c>
      <c r="K124" s="130" t="s">
        <v>188</v>
      </c>
      <c r="L124" s="27"/>
      <c r="M124" s="134" t="s">
        <v>1</v>
      </c>
      <c r="N124" s="135" t="s">
        <v>44</v>
      </c>
      <c r="O124" s="136">
        <v>2.32</v>
      </c>
      <c r="P124" s="136">
        <f>O124*H124</f>
        <v>43.5232</v>
      </c>
      <c r="Q124" s="136">
        <v>0</v>
      </c>
      <c r="R124" s="136">
        <f>Q124*H124</f>
        <v>0</v>
      </c>
      <c r="S124" s="136">
        <v>0</v>
      </c>
      <c r="T124" s="137">
        <f>S124*H124</f>
        <v>0</v>
      </c>
      <c r="AR124" s="138" t="s">
        <v>171</v>
      </c>
      <c r="AT124" s="138" t="s">
        <v>149</v>
      </c>
      <c r="AU124" s="138" t="s">
        <v>19</v>
      </c>
      <c r="AY124" s="15" t="s">
        <v>146</v>
      </c>
      <c r="BE124" s="139">
        <f>IF(N124="základní",J124,0)</f>
        <v>0</v>
      </c>
      <c r="BF124" s="139">
        <f>IF(N124="snížená",J124,0)</f>
        <v>0</v>
      </c>
      <c r="BG124" s="139">
        <f>IF(N124="zákl. přenesená",J124,0)</f>
        <v>0</v>
      </c>
      <c r="BH124" s="139">
        <f>IF(N124="sníž. přenesená",J124,0)</f>
        <v>0</v>
      </c>
      <c r="BI124" s="139">
        <f>IF(N124="nulová",J124,0)</f>
        <v>0</v>
      </c>
      <c r="BJ124" s="15" t="s">
        <v>19</v>
      </c>
      <c r="BK124" s="139">
        <f>ROUND(I124*H124,2)</f>
        <v>0</v>
      </c>
      <c r="BL124" s="15" t="s">
        <v>171</v>
      </c>
      <c r="BM124" s="138" t="s">
        <v>1502</v>
      </c>
    </row>
    <row r="125" spans="2:47" s="1" customFormat="1" ht="29.25">
      <c r="B125" s="27"/>
      <c r="D125" s="140" t="s">
        <v>156</v>
      </c>
      <c r="F125" s="141" t="s">
        <v>1503</v>
      </c>
      <c r="L125" s="27"/>
      <c r="M125" s="142"/>
      <c r="T125" s="51"/>
      <c r="AT125" s="15" t="s">
        <v>156</v>
      </c>
      <c r="AU125" s="15" t="s">
        <v>19</v>
      </c>
    </row>
    <row r="126" spans="2:47" s="1" customFormat="1" ht="29.25">
      <c r="B126" s="27"/>
      <c r="D126" s="140" t="s">
        <v>158</v>
      </c>
      <c r="F126" s="143" t="s">
        <v>1504</v>
      </c>
      <c r="L126" s="27"/>
      <c r="M126" s="142"/>
      <c r="T126" s="51"/>
      <c r="AT126" s="15" t="s">
        <v>158</v>
      </c>
      <c r="AU126" s="15" t="s">
        <v>19</v>
      </c>
    </row>
    <row r="127" spans="2:51" s="12" customFormat="1" ht="12">
      <c r="B127" s="147"/>
      <c r="D127" s="140" t="s">
        <v>259</v>
      </c>
      <c r="E127" s="148" t="s">
        <v>1</v>
      </c>
      <c r="F127" s="149" t="s">
        <v>1505</v>
      </c>
      <c r="H127" s="150">
        <v>10.92</v>
      </c>
      <c r="L127" s="147"/>
      <c r="M127" s="151"/>
      <c r="T127" s="152"/>
      <c r="AT127" s="148" t="s">
        <v>259</v>
      </c>
      <c r="AU127" s="148" t="s">
        <v>19</v>
      </c>
      <c r="AV127" s="12" t="s">
        <v>88</v>
      </c>
      <c r="AW127" s="12" t="s">
        <v>35</v>
      </c>
      <c r="AX127" s="12" t="s">
        <v>79</v>
      </c>
      <c r="AY127" s="148" t="s">
        <v>146</v>
      </c>
    </row>
    <row r="128" spans="2:51" s="12" customFormat="1" ht="12">
      <c r="B128" s="147"/>
      <c r="D128" s="140" t="s">
        <v>259</v>
      </c>
      <c r="E128" s="148" t="s">
        <v>1</v>
      </c>
      <c r="F128" s="149" t="s">
        <v>1506</v>
      </c>
      <c r="H128" s="150">
        <v>7.84</v>
      </c>
      <c r="L128" s="147"/>
      <c r="M128" s="151"/>
      <c r="T128" s="152"/>
      <c r="AT128" s="148" t="s">
        <v>259</v>
      </c>
      <c r="AU128" s="148" t="s">
        <v>19</v>
      </c>
      <c r="AV128" s="12" t="s">
        <v>88</v>
      </c>
      <c r="AW128" s="12" t="s">
        <v>35</v>
      </c>
      <c r="AX128" s="12" t="s">
        <v>79</v>
      </c>
      <c r="AY128" s="148" t="s">
        <v>146</v>
      </c>
    </row>
    <row r="129" spans="2:51" s="13" customFormat="1" ht="12">
      <c r="B129" s="153"/>
      <c r="D129" s="140" t="s">
        <v>259</v>
      </c>
      <c r="E129" s="154" t="s">
        <v>1</v>
      </c>
      <c r="F129" s="155" t="s">
        <v>263</v>
      </c>
      <c r="H129" s="156">
        <v>18.759999999999998</v>
      </c>
      <c r="L129" s="153"/>
      <c r="M129" s="157"/>
      <c r="T129" s="158"/>
      <c r="AT129" s="154" t="s">
        <v>259</v>
      </c>
      <c r="AU129" s="154" t="s">
        <v>19</v>
      </c>
      <c r="AV129" s="13" t="s">
        <v>171</v>
      </c>
      <c r="AW129" s="13" t="s">
        <v>35</v>
      </c>
      <c r="AX129" s="13" t="s">
        <v>19</v>
      </c>
      <c r="AY129" s="154" t="s">
        <v>146</v>
      </c>
    </row>
    <row r="130" spans="2:65" s="1" customFormat="1" ht="24" customHeight="1">
      <c r="B130" s="127"/>
      <c r="C130" s="128" t="s">
        <v>88</v>
      </c>
      <c r="D130" s="128" t="s">
        <v>149</v>
      </c>
      <c r="E130" s="129" t="s">
        <v>662</v>
      </c>
      <c r="F130" s="130" t="s">
        <v>663</v>
      </c>
      <c r="G130" s="131" t="s">
        <v>301</v>
      </c>
      <c r="H130" s="132">
        <v>16.8</v>
      </c>
      <c r="I130" s="133"/>
      <c r="J130" s="133">
        <f>ROUND(I130*H130,2)</f>
        <v>0</v>
      </c>
      <c r="K130" s="130" t="s">
        <v>188</v>
      </c>
      <c r="L130" s="27"/>
      <c r="M130" s="134" t="s">
        <v>1</v>
      </c>
      <c r="N130" s="135" t="s">
        <v>44</v>
      </c>
      <c r="O130" s="136">
        <v>0.299</v>
      </c>
      <c r="P130" s="136">
        <f>O130*H130</f>
        <v>5.0232</v>
      </c>
      <c r="Q130" s="136">
        <v>0</v>
      </c>
      <c r="R130" s="136">
        <f>Q130*H130</f>
        <v>0</v>
      </c>
      <c r="S130" s="136">
        <v>0</v>
      </c>
      <c r="T130" s="137">
        <f>S130*H130</f>
        <v>0</v>
      </c>
      <c r="AR130" s="138" t="s">
        <v>171</v>
      </c>
      <c r="AT130" s="138" t="s">
        <v>149</v>
      </c>
      <c r="AU130" s="138" t="s">
        <v>19</v>
      </c>
      <c r="AY130" s="15" t="s">
        <v>146</v>
      </c>
      <c r="BE130" s="139">
        <f>IF(N130="základní",J130,0)</f>
        <v>0</v>
      </c>
      <c r="BF130" s="139">
        <f>IF(N130="snížená",J130,0)</f>
        <v>0</v>
      </c>
      <c r="BG130" s="139">
        <f>IF(N130="zákl. přenesená",J130,0)</f>
        <v>0</v>
      </c>
      <c r="BH130" s="139">
        <f>IF(N130="sníž. přenesená",J130,0)</f>
        <v>0</v>
      </c>
      <c r="BI130" s="139">
        <f>IF(N130="nulová",J130,0)</f>
        <v>0</v>
      </c>
      <c r="BJ130" s="15" t="s">
        <v>19</v>
      </c>
      <c r="BK130" s="139">
        <f>ROUND(I130*H130,2)</f>
        <v>0</v>
      </c>
      <c r="BL130" s="15" t="s">
        <v>171</v>
      </c>
      <c r="BM130" s="138" t="s">
        <v>1507</v>
      </c>
    </row>
    <row r="131" spans="2:47" s="1" customFormat="1" ht="29.25">
      <c r="B131" s="27"/>
      <c r="D131" s="140" t="s">
        <v>156</v>
      </c>
      <c r="F131" s="141" t="s">
        <v>665</v>
      </c>
      <c r="L131" s="27"/>
      <c r="M131" s="142"/>
      <c r="T131" s="51"/>
      <c r="AT131" s="15" t="s">
        <v>156</v>
      </c>
      <c r="AU131" s="15" t="s">
        <v>19</v>
      </c>
    </row>
    <row r="132" spans="2:47" s="1" customFormat="1" ht="29.25">
      <c r="B132" s="27"/>
      <c r="D132" s="140" t="s">
        <v>158</v>
      </c>
      <c r="F132" s="143" t="s">
        <v>1508</v>
      </c>
      <c r="L132" s="27"/>
      <c r="M132" s="142"/>
      <c r="T132" s="51"/>
      <c r="AT132" s="15" t="s">
        <v>158</v>
      </c>
      <c r="AU132" s="15" t="s">
        <v>19</v>
      </c>
    </row>
    <row r="133" spans="2:51" s="12" customFormat="1" ht="12">
      <c r="B133" s="147"/>
      <c r="D133" s="140" t="s">
        <v>259</v>
      </c>
      <c r="E133" s="148" t="s">
        <v>1</v>
      </c>
      <c r="F133" s="149" t="s">
        <v>1509</v>
      </c>
      <c r="H133" s="150">
        <v>10.92</v>
      </c>
      <c r="L133" s="147"/>
      <c r="M133" s="151"/>
      <c r="T133" s="152"/>
      <c r="AT133" s="148" t="s">
        <v>259</v>
      </c>
      <c r="AU133" s="148" t="s">
        <v>19</v>
      </c>
      <c r="AV133" s="12" t="s">
        <v>88</v>
      </c>
      <c r="AW133" s="12" t="s">
        <v>35</v>
      </c>
      <c r="AX133" s="12" t="s">
        <v>79</v>
      </c>
      <c r="AY133" s="148" t="s">
        <v>146</v>
      </c>
    </row>
    <row r="134" spans="2:51" s="12" customFormat="1" ht="12">
      <c r="B134" s="147"/>
      <c r="D134" s="140" t="s">
        <v>259</v>
      </c>
      <c r="E134" s="148" t="s">
        <v>1</v>
      </c>
      <c r="F134" s="149" t="s">
        <v>1510</v>
      </c>
      <c r="H134" s="150">
        <v>5.88</v>
      </c>
      <c r="L134" s="147"/>
      <c r="M134" s="151"/>
      <c r="T134" s="152"/>
      <c r="AT134" s="148" t="s">
        <v>259</v>
      </c>
      <c r="AU134" s="148" t="s">
        <v>19</v>
      </c>
      <c r="AV134" s="12" t="s">
        <v>88</v>
      </c>
      <c r="AW134" s="12" t="s">
        <v>35</v>
      </c>
      <c r="AX134" s="12" t="s">
        <v>79</v>
      </c>
      <c r="AY134" s="148" t="s">
        <v>146</v>
      </c>
    </row>
    <row r="135" spans="2:51" s="13" customFormat="1" ht="12">
      <c r="B135" s="153"/>
      <c r="D135" s="140" t="s">
        <v>259</v>
      </c>
      <c r="E135" s="154" t="s">
        <v>1</v>
      </c>
      <c r="F135" s="155" t="s">
        <v>263</v>
      </c>
      <c r="H135" s="156">
        <v>16.8</v>
      </c>
      <c r="L135" s="153"/>
      <c r="M135" s="157"/>
      <c r="T135" s="158"/>
      <c r="AT135" s="154" t="s">
        <v>259</v>
      </c>
      <c r="AU135" s="154" t="s">
        <v>19</v>
      </c>
      <c r="AV135" s="13" t="s">
        <v>171</v>
      </c>
      <c r="AW135" s="13" t="s">
        <v>35</v>
      </c>
      <c r="AX135" s="13" t="s">
        <v>19</v>
      </c>
      <c r="AY135" s="154" t="s">
        <v>146</v>
      </c>
    </row>
    <row r="136" spans="2:65" s="1" customFormat="1" ht="24" customHeight="1">
      <c r="B136" s="127"/>
      <c r="C136" s="128" t="s">
        <v>165</v>
      </c>
      <c r="D136" s="128" t="s">
        <v>149</v>
      </c>
      <c r="E136" s="129" t="s">
        <v>672</v>
      </c>
      <c r="F136" s="130" t="s">
        <v>673</v>
      </c>
      <c r="G136" s="131" t="s">
        <v>245</v>
      </c>
      <c r="H136" s="132">
        <v>201</v>
      </c>
      <c r="I136" s="133"/>
      <c r="J136" s="133">
        <f>ROUND(I136*H136,2)</f>
        <v>0</v>
      </c>
      <c r="K136" s="130" t="s">
        <v>188</v>
      </c>
      <c r="L136" s="27"/>
      <c r="M136" s="134" t="s">
        <v>1</v>
      </c>
      <c r="N136" s="135" t="s">
        <v>44</v>
      </c>
      <c r="O136" s="136">
        <v>0.171</v>
      </c>
      <c r="P136" s="136">
        <f>O136*H136</f>
        <v>34.371</v>
      </c>
      <c r="Q136" s="136">
        <v>0</v>
      </c>
      <c r="R136" s="136">
        <f>Q136*H136</f>
        <v>0</v>
      </c>
      <c r="S136" s="136">
        <v>0</v>
      </c>
      <c r="T136" s="137">
        <f>S136*H136</f>
        <v>0</v>
      </c>
      <c r="AR136" s="138" t="s">
        <v>171</v>
      </c>
      <c r="AT136" s="138" t="s">
        <v>149</v>
      </c>
      <c r="AU136" s="138" t="s">
        <v>19</v>
      </c>
      <c r="AY136" s="15" t="s">
        <v>146</v>
      </c>
      <c r="BE136" s="139">
        <f>IF(N136="základní",J136,0)</f>
        <v>0</v>
      </c>
      <c r="BF136" s="139">
        <f>IF(N136="snížená",J136,0)</f>
        <v>0</v>
      </c>
      <c r="BG136" s="139">
        <f>IF(N136="zákl. přenesená",J136,0)</f>
        <v>0</v>
      </c>
      <c r="BH136" s="139">
        <f>IF(N136="sníž. přenesená",J136,0)</f>
        <v>0</v>
      </c>
      <c r="BI136" s="139">
        <f>IF(N136="nulová",J136,0)</f>
        <v>0</v>
      </c>
      <c r="BJ136" s="15" t="s">
        <v>19</v>
      </c>
      <c r="BK136" s="139">
        <f>ROUND(I136*H136,2)</f>
        <v>0</v>
      </c>
      <c r="BL136" s="15" t="s">
        <v>171</v>
      </c>
      <c r="BM136" s="138" t="s">
        <v>1511</v>
      </c>
    </row>
    <row r="137" spans="2:47" s="1" customFormat="1" ht="29.25">
      <c r="B137" s="27"/>
      <c r="D137" s="140" t="s">
        <v>156</v>
      </c>
      <c r="F137" s="141" t="s">
        <v>675</v>
      </c>
      <c r="L137" s="27"/>
      <c r="M137" s="142"/>
      <c r="T137" s="51"/>
      <c r="AT137" s="15" t="s">
        <v>156</v>
      </c>
      <c r="AU137" s="15" t="s">
        <v>19</v>
      </c>
    </row>
    <row r="138" spans="2:47" s="1" customFormat="1" ht="19.5">
      <c r="B138" s="27"/>
      <c r="D138" s="140" t="s">
        <v>158</v>
      </c>
      <c r="F138" s="143" t="s">
        <v>1512</v>
      </c>
      <c r="L138" s="27"/>
      <c r="M138" s="142"/>
      <c r="T138" s="51"/>
      <c r="AT138" s="15" t="s">
        <v>158</v>
      </c>
      <c r="AU138" s="15" t="s">
        <v>19</v>
      </c>
    </row>
    <row r="139" spans="2:51" s="12" customFormat="1" ht="12">
      <c r="B139" s="147"/>
      <c r="D139" s="140" t="s">
        <v>259</v>
      </c>
      <c r="E139" s="148" t="s">
        <v>1</v>
      </c>
      <c r="F139" s="149" t="s">
        <v>1513</v>
      </c>
      <c r="H139" s="150">
        <v>117</v>
      </c>
      <c r="L139" s="147"/>
      <c r="M139" s="151"/>
      <c r="T139" s="152"/>
      <c r="AT139" s="148" t="s">
        <v>259</v>
      </c>
      <c r="AU139" s="148" t="s">
        <v>19</v>
      </c>
      <c r="AV139" s="12" t="s">
        <v>88</v>
      </c>
      <c r="AW139" s="12" t="s">
        <v>35</v>
      </c>
      <c r="AX139" s="12" t="s">
        <v>79</v>
      </c>
      <c r="AY139" s="148" t="s">
        <v>146</v>
      </c>
    </row>
    <row r="140" spans="2:51" s="12" customFormat="1" ht="12">
      <c r="B140" s="147"/>
      <c r="D140" s="140" t="s">
        <v>259</v>
      </c>
      <c r="E140" s="148" t="s">
        <v>1</v>
      </c>
      <c r="F140" s="149" t="s">
        <v>1514</v>
      </c>
      <c r="H140" s="150">
        <v>84</v>
      </c>
      <c r="L140" s="147"/>
      <c r="M140" s="151"/>
      <c r="T140" s="152"/>
      <c r="AT140" s="148" t="s">
        <v>259</v>
      </c>
      <c r="AU140" s="148" t="s">
        <v>19</v>
      </c>
      <c r="AV140" s="12" t="s">
        <v>88</v>
      </c>
      <c r="AW140" s="12" t="s">
        <v>35</v>
      </c>
      <c r="AX140" s="12" t="s">
        <v>79</v>
      </c>
      <c r="AY140" s="148" t="s">
        <v>146</v>
      </c>
    </row>
    <row r="141" spans="2:51" s="13" customFormat="1" ht="12">
      <c r="B141" s="153"/>
      <c r="D141" s="140" t="s">
        <v>259</v>
      </c>
      <c r="E141" s="154" t="s">
        <v>1</v>
      </c>
      <c r="F141" s="155" t="s">
        <v>263</v>
      </c>
      <c r="H141" s="156">
        <v>201</v>
      </c>
      <c r="L141" s="153"/>
      <c r="M141" s="157"/>
      <c r="T141" s="158"/>
      <c r="AT141" s="154" t="s">
        <v>259</v>
      </c>
      <c r="AU141" s="154" t="s">
        <v>19</v>
      </c>
      <c r="AV141" s="13" t="s">
        <v>171</v>
      </c>
      <c r="AW141" s="13" t="s">
        <v>35</v>
      </c>
      <c r="AX141" s="13" t="s">
        <v>19</v>
      </c>
      <c r="AY141" s="154" t="s">
        <v>146</v>
      </c>
    </row>
    <row r="142" spans="2:63" s="11" customFormat="1" ht="25.9" customHeight="1">
      <c r="B142" s="116"/>
      <c r="D142" s="117" t="s">
        <v>78</v>
      </c>
      <c r="E142" s="118" t="s">
        <v>165</v>
      </c>
      <c r="F142" s="118" t="s">
        <v>1515</v>
      </c>
      <c r="J142" s="119">
        <f>BK142</f>
        <v>0</v>
      </c>
      <c r="L142" s="116"/>
      <c r="M142" s="120"/>
      <c r="P142" s="121">
        <f>SUM(P143:P145)</f>
        <v>3.75</v>
      </c>
      <c r="R142" s="121">
        <f>SUM(R143:R145)</f>
        <v>0.06075</v>
      </c>
      <c r="T142" s="122">
        <f>SUM(T143:T145)</f>
        <v>0</v>
      </c>
      <c r="AR142" s="117" t="s">
        <v>19</v>
      </c>
      <c r="AT142" s="123" t="s">
        <v>78</v>
      </c>
      <c r="AU142" s="123" t="s">
        <v>79</v>
      </c>
      <c r="AY142" s="117" t="s">
        <v>146</v>
      </c>
      <c r="BK142" s="124">
        <f>SUM(BK143:BK145)</f>
        <v>0</v>
      </c>
    </row>
    <row r="143" spans="2:65" s="1" customFormat="1" ht="16.5" customHeight="1">
      <c r="B143" s="127"/>
      <c r="C143" s="128" t="s">
        <v>171</v>
      </c>
      <c r="D143" s="128" t="s">
        <v>149</v>
      </c>
      <c r="E143" s="129" t="s">
        <v>839</v>
      </c>
      <c r="F143" s="130" t="s">
        <v>840</v>
      </c>
      <c r="G143" s="131" t="s">
        <v>287</v>
      </c>
      <c r="H143" s="132">
        <v>75</v>
      </c>
      <c r="I143" s="133"/>
      <c r="J143" s="133">
        <f>ROUND(I143*H143,2)</f>
        <v>0</v>
      </c>
      <c r="K143" s="130" t="s">
        <v>188</v>
      </c>
      <c r="L143" s="27"/>
      <c r="M143" s="134" t="s">
        <v>1</v>
      </c>
      <c r="N143" s="135" t="s">
        <v>44</v>
      </c>
      <c r="O143" s="136">
        <v>0.05</v>
      </c>
      <c r="P143" s="136">
        <f>O143*H143</f>
        <v>3.75</v>
      </c>
      <c r="Q143" s="136">
        <v>0.00081</v>
      </c>
      <c r="R143" s="136">
        <f>Q143*H143</f>
        <v>0.06075</v>
      </c>
      <c r="S143" s="136">
        <v>0</v>
      </c>
      <c r="T143" s="137">
        <f>S143*H143</f>
        <v>0</v>
      </c>
      <c r="AR143" s="138" t="s">
        <v>171</v>
      </c>
      <c r="AT143" s="138" t="s">
        <v>149</v>
      </c>
      <c r="AU143" s="138" t="s">
        <v>19</v>
      </c>
      <c r="AY143" s="15" t="s">
        <v>146</v>
      </c>
      <c r="BE143" s="139">
        <f>IF(N143="základní",J143,0)</f>
        <v>0</v>
      </c>
      <c r="BF143" s="139">
        <f>IF(N143="snížená",J143,0)</f>
        <v>0</v>
      </c>
      <c r="BG143" s="139">
        <f>IF(N143="zákl. přenesená",J143,0)</f>
        <v>0</v>
      </c>
      <c r="BH143" s="139">
        <f>IF(N143="sníž. přenesená",J143,0)</f>
        <v>0</v>
      </c>
      <c r="BI143" s="139">
        <f>IF(N143="nulová",J143,0)</f>
        <v>0</v>
      </c>
      <c r="BJ143" s="15" t="s">
        <v>19</v>
      </c>
      <c r="BK143" s="139">
        <f>ROUND(I143*H143,2)</f>
        <v>0</v>
      </c>
      <c r="BL143" s="15" t="s">
        <v>171</v>
      </c>
      <c r="BM143" s="138" t="s">
        <v>1516</v>
      </c>
    </row>
    <row r="144" spans="2:47" s="1" customFormat="1" ht="12">
      <c r="B144" s="27"/>
      <c r="D144" s="140" t="s">
        <v>156</v>
      </c>
      <c r="F144" s="141" t="s">
        <v>842</v>
      </c>
      <c r="L144" s="27"/>
      <c r="M144" s="142"/>
      <c r="T144" s="51"/>
      <c r="AT144" s="15" t="s">
        <v>156</v>
      </c>
      <c r="AU144" s="15" t="s">
        <v>19</v>
      </c>
    </row>
    <row r="145" spans="2:47" s="1" customFormat="1" ht="39">
      <c r="B145" s="27"/>
      <c r="D145" s="140" t="s">
        <v>158</v>
      </c>
      <c r="F145" s="143" t="s">
        <v>1517</v>
      </c>
      <c r="L145" s="27"/>
      <c r="M145" s="142"/>
      <c r="T145" s="51"/>
      <c r="AT145" s="15" t="s">
        <v>158</v>
      </c>
      <c r="AU145" s="15" t="s">
        <v>19</v>
      </c>
    </row>
    <row r="146" spans="2:63" s="11" customFormat="1" ht="25.9" customHeight="1">
      <c r="B146" s="116"/>
      <c r="D146" s="117" t="s">
        <v>78</v>
      </c>
      <c r="E146" s="118" t="s">
        <v>171</v>
      </c>
      <c r="F146" s="118" t="s">
        <v>1518</v>
      </c>
      <c r="J146" s="119">
        <f>BK146</f>
        <v>0</v>
      </c>
      <c r="L146" s="116"/>
      <c r="M146" s="120"/>
      <c r="P146" s="121">
        <f>SUM(P147:P150)</f>
        <v>2.58132</v>
      </c>
      <c r="R146" s="121">
        <f>SUM(R147:R150)</f>
        <v>0</v>
      </c>
      <c r="T146" s="122">
        <f>SUM(T147:T150)</f>
        <v>0</v>
      </c>
      <c r="AR146" s="117" t="s">
        <v>19</v>
      </c>
      <c r="AT146" s="123" t="s">
        <v>78</v>
      </c>
      <c r="AU146" s="123" t="s">
        <v>79</v>
      </c>
      <c r="AY146" s="117" t="s">
        <v>146</v>
      </c>
      <c r="BK146" s="124">
        <f>SUM(BK147:BK150)</f>
        <v>0</v>
      </c>
    </row>
    <row r="147" spans="2:65" s="1" customFormat="1" ht="16.5" customHeight="1">
      <c r="B147" s="127"/>
      <c r="C147" s="128" t="s">
        <v>145</v>
      </c>
      <c r="D147" s="128" t="s">
        <v>149</v>
      </c>
      <c r="E147" s="129" t="s">
        <v>1519</v>
      </c>
      <c r="F147" s="130" t="s">
        <v>1520</v>
      </c>
      <c r="G147" s="131" t="s">
        <v>301</v>
      </c>
      <c r="H147" s="132">
        <v>1.96</v>
      </c>
      <c r="I147" s="133"/>
      <c r="J147" s="133">
        <f>ROUND(I147*H147,2)</f>
        <v>0</v>
      </c>
      <c r="K147" s="130" t="s">
        <v>188</v>
      </c>
      <c r="L147" s="27"/>
      <c r="M147" s="134" t="s">
        <v>1</v>
      </c>
      <c r="N147" s="135" t="s">
        <v>44</v>
      </c>
      <c r="O147" s="136">
        <v>1.317</v>
      </c>
      <c r="P147" s="136">
        <f>O147*H147</f>
        <v>2.58132</v>
      </c>
      <c r="Q147" s="136">
        <v>0</v>
      </c>
      <c r="R147" s="136">
        <f>Q147*H147</f>
        <v>0</v>
      </c>
      <c r="S147" s="136">
        <v>0</v>
      </c>
      <c r="T147" s="137">
        <f>S147*H147</f>
        <v>0</v>
      </c>
      <c r="AR147" s="138" t="s">
        <v>171</v>
      </c>
      <c r="AT147" s="138" t="s">
        <v>149</v>
      </c>
      <c r="AU147" s="138" t="s">
        <v>19</v>
      </c>
      <c r="AY147" s="15" t="s">
        <v>146</v>
      </c>
      <c r="BE147" s="139">
        <f>IF(N147="základní",J147,0)</f>
        <v>0</v>
      </c>
      <c r="BF147" s="139">
        <f>IF(N147="snížená",J147,0)</f>
        <v>0</v>
      </c>
      <c r="BG147" s="139">
        <f>IF(N147="zákl. přenesená",J147,0)</f>
        <v>0</v>
      </c>
      <c r="BH147" s="139">
        <f>IF(N147="sníž. přenesená",J147,0)</f>
        <v>0</v>
      </c>
      <c r="BI147" s="139">
        <f>IF(N147="nulová",J147,0)</f>
        <v>0</v>
      </c>
      <c r="BJ147" s="15" t="s">
        <v>19</v>
      </c>
      <c r="BK147" s="139">
        <f>ROUND(I147*H147,2)</f>
        <v>0</v>
      </c>
      <c r="BL147" s="15" t="s">
        <v>171</v>
      </c>
      <c r="BM147" s="138" t="s">
        <v>1521</v>
      </c>
    </row>
    <row r="148" spans="2:47" s="1" customFormat="1" ht="19.5">
      <c r="B148" s="27"/>
      <c r="D148" s="140" t="s">
        <v>156</v>
      </c>
      <c r="F148" s="141" t="s">
        <v>1522</v>
      </c>
      <c r="L148" s="27"/>
      <c r="M148" s="142"/>
      <c r="T148" s="51"/>
      <c r="AT148" s="15" t="s">
        <v>156</v>
      </c>
      <c r="AU148" s="15" t="s">
        <v>19</v>
      </c>
    </row>
    <row r="149" spans="2:47" s="1" customFormat="1" ht="29.25">
      <c r="B149" s="27"/>
      <c r="D149" s="140" t="s">
        <v>158</v>
      </c>
      <c r="F149" s="143" t="s">
        <v>1523</v>
      </c>
      <c r="L149" s="27"/>
      <c r="M149" s="142"/>
      <c r="T149" s="51"/>
      <c r="AT149" s="15" t="s">
        <v>158</v>
      </c>
      <c r="AU149" s="15" t="s">
        <v>19</v>
      </c>
    </row>
    <row r="150" spans="2:51" s="12" customFormat="1" ht="12">
      <c r="B150" s="147"/>
      <c r="D150" s="140" t="s">
        <v>259</v>
      </c>
      <c r="E150" s="148" t="s">
        <v>1</v>
      </c>
      <c r="F150" s="149" t="s">
        <v>1524</v>
      </c>
      <c r="H150" s="150">
        <v>1.96</v>
      </c>
      <c r="L150" s="147"/>
      <c r="M150" s="151"/>
      <c r="T150" s="152"/>
      <c r="AT150" s="148" t="s">
        <v>259</v>
      </c>
      <c r="AU150" s="148" t="s">
        <v>19</v>
      </c>
      <c r="AV150" s="12" t="s">
        <v>88</v>
      </c>
      <c r="AW150" s="12" t="s">
        <v>35</v>
      </c>
      <c r="AX150" s="12" t="s">
        <v>19</v>
      </c>
      <c r="AY150" s="148" t="s">
        <v>146</v>
      </c>
    </row>
    <row r="151" spans="2:63" s="11" customFormat="1" ht="25.9" customHeight="1">
      <c r="B151" s="116"/>
      <c r="D151" s="117" t="s">
        <v>78</v>
      </c>
      <c r="E151" s="118" t="s">
        <v>199</v>
      </c>
      <c r="F151" s="118" t="s">
        <v>1525</v>
      </c>
      <c r="J151" s="119">
        <f>BK151</f>
        <v>0</v>
      </c>
      <c r="L151" s="116"/>
      <c r="M151" s="120"/>
      <c r="P151" s="121">
        <f>SUM(P152:P155)</f>
        <v>0.7000000000000001</v>
      </c>
      <c r="R151" s="121">
        <f>SUM(R152:R155)</f>
        <v>0.00252</v>
      </c>
      <c r="T151" s="122">
        <f>SUM(T152:T155)</f>
        <v>0</v>
      </c>
      <c r="AR151" s="117" t="s">
        <v>19</v>
      </c>
      <c r="AT151" s="123" t="s">
        <v>78</v>
      </c>
      <c r="AU151" s="123" t="s">
        <v>79</v>
      </c>
      <c r="AY151" s="117" t="s">
        <v>146</v>
      </c>
      <c r="BK151" s="124">
        <f>SUM(BK152:BK155)</f>
        <v>0</v>
      </c>
    </row>
    <row r="152" spans="2:65" s="1" customFormat="1" ht="16.5" customHeight="1">
      <c r="B152" s="127"/>
      <c r="C152" s="128" t="s">
        <v>185</v>
      </c>
      <c r="D152" s="128" t="s">
        <v>149</v>
      </c>
      <c r="E152" s="129" t="s">
        <v>1526</v>
      </c>
      <c r="F152" s="130" t="s">
        <v>1527</v>
      </c>
      <c r="G152" s="131" t="s">
        <v>287</v>
      </c>
      <c r="H152" s="132">
        <v>28</v>
      </c>
      <c r="I152" s="133"/>
      <c r="J152" s="133">
        <f>ROUND(I152*H152,2)</f>
        <v>0</v>
      </c>
      <c r="K152" s="130" t="s">
        <v>188</v>
      </c>
      <c r="L152" s="27"/>
      <c r="M152" s="134" t="s">
        <v>1</v>
      </c>
      <c r="N152" s="135" t="s">
        <v>44</v>
      </c>
      <c r="O152" s="136">
        <v>0.025</v>
      </c>
      <c r="P152" s="136">
        <f>O152*H152</f>
        <v>0.7000000000000001</v>
      </c>
      <c r="Q152" s="136">
        <v>9E-05</v>
      </c>
      <c r="R152" s="136">
        <f>Q152*H152</f>
        <v>0.00252</v>
      </c>
      <c r="S152" s="136">
        <v>0</v>
      </c>
      <c r="T152" s="137">
        <f>S152*H152</f>
        <v>0</v>
      </c>
      <c r="AR152" s="138" t="s">
        <v>171</v>
      </c>
      <c r="AT152" s="138" t="s">
        <v>149</v>
      </c>
      <c r="AU152" s="138" t="s">
        <v>19</v>
      </c>
      <c r="AY152" s="15" t="s">
        <v>146</v>
      </c>
      <c r="BE152" s="139">
        <f>IF(N152="základní",J152,0)</f>
        <v>0</v>
      </c>
      <c r="BF152" s="139">
        <f>IF(N152="snížená",J152,0)</f>
        <v>0</v>
      </c>
      <c r="BG152" s="139">
        <f>IF(N152="zákl. přenesená",J152,0)</f>
        <v>0</v>
      </c>
      <c r="BH152" s="139">
        <f>IF(N152="sníž. přenesená",J152,0)</f>
        <v>0</v>
      </c>
      <c r="BI152" s="139">
        <f>IF(N152="nulová",J152,0)</f>
        <v>0</v>
      </c>
      <c r="BJ152" s="15" t="s">
        <v>19</v>
      </c>
      <c r="BK152" s="139">
        <f>ROUND(I152*H152,2)</f>
        <v>0</v>
      </c>
      <c r="BL152" s="15" t="s">
        <v>171</v>
      </c>
      <c r="BM152" s="138" t="s">
        <v>1528</v>
      </c>
    </row>
    <row r="153" spans="2:47" s="1" customFormat="1" ht="12">
      <c r="B153" s="27"/>
      <c r="D153" s="140" t="s">
        <v>156</v>
      </c>
      <c r="F153" s="141" t="s">
        <v>1529</v>
      </c>
      <c r="L153" s="27"/>
      <c r="M153" s="142"/>
      <c r="T153" s="51"/>
      <c r="AT153" s="15" t="s">
        <v>156</v>
      </c>
      <c r="AU153" s="15" t="s">
        <v>19</v>
      </c>
    </row>
    <row r="154" spans="2:47" s="1" customFormat="1" ht="19.5">
      <c r="B154" s="27"/>
      <c r="D154" s="140" t="s">
        <v>158</v>
      </c>
      <c r="F154" s="143" t="s">
        <v>1512</v>
      </c>
      <c r="L154" s="27"/>
      <c r="M154" s="142"/>
      <c r="T154" s="51"/>
      <c r="AT154" s="15" t="s">
        <v>158</v>
      </c>
      <c r="AU154" s="15" t="s">
        <v>19</v>
      </c>
    </row>
    <row r="155" spans="2:51" s="12" customFormat="1" ht="12">
      <c r="B155" s="147"/>
      <c r="D155" s="140" t="s">
        <v>259</v>
      </c>
      <c r="E155" s="148" t="s">
        <v>1</v>
      </c>
      <c r="F155" s="149" t="s">
        <v>1530</v>
      </c>
      <c r="H155" s="150">
        <v>28</v>
      </c>
      <c r="L155" s="147"/>
      <c r="M155" s="151"/>
      <c r="T155" s="152"/>
      <c r="AT155" s="148" t="s">
        <v>259</v>
      </c>
      <c r="AU155" s="148" t="s">
        <v>19</v>
      </c>
      <c r="AV155" s="12" t="s">
        <v>88</v>
      </c>
      <c r="AW155" s="12" t="s">
        <v>35</v>
      </c>
      <c r="AX155" s="12" t="s">
        <v>19</v>
      </c>
      <c r="AY155" s="148" t="s">
        <v>146</v>
      </c>
    </row>
    <row r="156" spans="2:63" s="11" customFormat="1" ht="25.9" customHeight="1">
      <c r="B156" s="116"/>
      <c r="D156" s="117" t="s">
        <v>78</v>
      </c>
      <c r="E156" s="118" t="s">
        <v>490</v>
      </c>
      <c r="F156" s="118" t="s">
        <v>491</v>
      </c>
      <c r="J156" s="119">
        <f>BK156</f>
        <v>0</v>
      </c>
      <c r="L156" s="116"/>
      <c r="M156" s="120"/>
      <c r="P156" s="121">
        <f>SUM(P157:P158)</f>
        <v>0.031941</v>
      </c>
      <c r="R156" s="121">
        <f>SUM(R157:R158)</f>
        <v>0</v>
      </c>
      <c r="T156" s="122">
        <f>SUM(T157:T158)</f>
        <v>0</v>
      </c>
      <c r="AR156" s="117" t="s">
        <v>19</v>
      </c>
      <c r="AT156" s="123" t="s">
        <v>78</v>
      </c>
      <c r="AU156" s="123" t="s">
        <v>79</v>
      </c>
      <c r="AY156" s="117" t="s">
        <v>146</v>
      </c>
      <c r="BK156" s="124">
        <f>SUM(BK157:BK158)</f>
        <v>0</v>
      </c>
    </row>
    <row r="157" spans="2:65" s="1" customFormat="1" ht="24" customHeight="1">
      <c r="B157" s="127"/>
      <c r="C157" s="128" t="s">
        <v>193</v>
      </c>
      <c r="D157" s="128" t="s">
        <v>149</v>
      </c>
      <c r="E157" s="129" t="s">
        <v>1531</v>
      </c>
      <c r="F157" s="130" t="s">
        <v>1532</v>
      </c>
      <c r="G157" s="131" t="s">
        <v>361</v>
      </c>
      <c r="H157" s="132">
        <v>0.063</v>
      </c>
      <c r="I157" s="133"/>
      <c r="J157" s="133">
        <f>ROUND(I157*H157,2)</f>
        <v>0</v>
      </c>
      <c r="K157" s="130" t="s">
        <v>188</v>
      </c>
      <c r="L157" s="27"/>
      <c r="M157" s="134" t="s">
        <v>1</v>
      </c>
      <c r="N157" s="135" t="s">
        <v>44</v>
      </c>
      <c r="O157" s="136">
        <v>0.507</v>
      </c>
      <c r="P157" s="136">
        <f>O157*H157</f>
        <v>0.031941</v>
      </c>
      <c r="Q157" s="136">
        <v>0</v>
      </c>
      <c r="R157" s="136">
        <f>Q157*H157</f>
        <v>0</v>
      </c>
      <c r="S157" s="136">
        <v>0</v>
      </c>
      <c r="T157" s="137">
        <f>S157*H157</f>
        <v>0</v>
      </c>
      <c r="AR157" s="138" t="s">
        <v>171</v>
      </c>
      <c r="AT157" s="138" t="s">
        <v>149</v>
      </c>
      <c r="AU157" s="138" t="s">
        <v>19</v>
      </c>
      <c r="AY157" s="15" t="s">
        <v>146</v>
      </c>
      <c r="BE157" s="139">
        <f>IF(N157="základní",J157,0)</f>
        <v>0</v>
      </c>
      <c r="BF157" s="139">
        <f>IF(N157="snížená",J157,0)</f>
        <v>0</v>
      </c>
      <c r="BG157" s="139">
        <f>IF(N157="zákl. přenesená",J157,0)</f>
        <v>0</v>
      </c>
      <c r="BH157" s="139">
        <f>IF(N157="sníž. přenesená",J157,0)</f>
        <v>0</v>
      </c>
      <c r="BI157" s="139">
        <f>IF(N157="nulová",J157,0)</f>
        <v>0</v>
      </c>
      <c r="BJ157" s="15" t="s">
        <v>19</v>
      </c>
      <c r="BK157" s="139">
        <f>ROUND(I157*H157,2)</f>
        <v>0</v>
      </c>
      <c r="BL157" s="15" t="s">
        <v>171</v>
      </c>
      <c r="BM157" s="138" t="s">
        <v>1533</v>
      </c>
    </row>
    <row r="158" spans="2:47" s="1" customFormat="1" ht="29.25">
      <c r="B158" s="27"/>
      <c r="D158" s="140" t="s">
        <v>156</v>
      </c>
      <c r="F158" s="141" t="s">
        <v>1534</v>
      </c>
      <c r="L158" s="27"/>
      <c r="M158" s="142"/>
      <c r="T158" s="51"/>
      <c r="AT158" s="15" t="s">
        <v>156</v>
      </c>
      <c r="AU158" s="15" t="s">
        <v>19</v>
      </c>
    </row>
    <row r="159" spans="2:63" s="11" customFormat="1" ht="25.9" customHeight="1">
      <c r="B159" s="116"/>
      <c r="D159" s="117" t="s">
        <v>78</v>
      </c>
      <c r="E159" s="118" t="s">
        <v>1535</v>
      </c>
      <c r="F159" s="118" t="s">
        <v>1536</v>
      </c>
      <c r="J159" s="119">
        <f>BK159</f>
        <v>0</v>
      </c>
      <c r="L159" s="116"/>
      <c r="M159" s="120"/>
      <c r="P159" s="121">
        <f>SUM(P160:P178)</f>
        <v>7.000000000000001</v>
      </c>
      <c r="R159" s="121">
        <f>SUM(R160:R178)</f>
        <v>0.14818</v>
      </c>
      <c r="T159" s="122">
        <f>SUM(T160:T178)</f>
        <v>0</v>
      </c>
      <c r="AR159" s="117" t="s">
        <v>88</v>
      </c>
      <c r="AT159" s="123" t="s">
        <v>78</v>
      </c>
      <c r="AU159" s="123" t="s">
        <v>79</v>
      </c>
      <c r="AY159" s="117" t="s">
        <v>146</v>
      </c>
      <c r="BK159" s="124">
        <f>SUM(BK160:BK178)</f>
        <v>0</v>
      </c>
    </row>
    <row r="160" spans="2:65" s="1" customFormat="1" ht="16.5" customHeight="1">
      <c r="B160" s="127"/>
      <c r="C160" s="128" t="s">
        <v>199</v>
      </c>
      <c r="D160" s="128" t="s">
        <v>149</v>
      </c>
      <c r="E160" s="129" t="s">
        <v>1537</v>
      </c>
      <c r="F160" s="130" t="s">
        <v>1538</v>
      </c>
      <c r="G160" s="131" t="s">
        <v>287</v>
      </c>
      <c r="H160" s="132">
        <v>75</v>
      </c>
      <c r="I160" s="133"/>
      <c r="J160" s="133">
        <f>ROUND(I160*H160,2)</f>
        <v>0</v>
      </c>
      <c r="K160" s="130" t="s">
        <v>1</v>
      </c>
      <c r="L160" s="27"/>
      <c r="M160" s="134" t="s">
        <v>1</v>
      </c>
      <c r="N160" s="135" t="s">
        <v>44</v>
      </c>
      <c r="O160" s="136">
        <v>0</v>
      </c>
      <c r="P160" s="136">
        <f>O160*H160</f>
        <v>0</v>
      </c>
      <c r="Q160" s="136">
        <v>0</v>
      </c>
      <c r="R160" s="136">
        <f>Q160*H160</f>
        <v>0</v>
      </c>
      <c r="S160" s="136">
        <v>0</v>
      </c>
      <c r="T160" s="137">
        <f>S160*H160</f>
        <v>0</v>
      </c>
      <c r="AR160" s="138" t="s">
        <v>171</v>
      </c>
      <c r="AT160" s="138" t="s">
        <v>149</v>
      </c>
      <c r="AU160" s="138" t="s">
        <v>19</v>
      </c>
      <c r="AY160" s="15" t="s">
        <v>146</v>
      </c>
      <c r="BE160" s="139">
        <f>IF(N160="základní",J160,0)</f>
        <v>0</v>
      </c>
      <c r="BF160" s="139">
        <f>IF(N160="snížená",J160,0)</f>
        <v>0</v>
      </c>
      <c r="BG160" s="139">
        <f>IF(N160="zákl. přenesená",J160,0)</f>
        <v>0</v>
      </c>
      <c r="BH160" s="139">
        <f>IF(N160="sníž. přenesená",J160,0)</f>
        <v>0</v>
      </c>
      <c r="BI160" s="139">
        <f>IF(N160="nulová",J160,0)</f>
        <v>0</v>
      </c>
      <c r="BJ160" s="15" t="s">
        <v>19</v>
      </c>
      <c r="BK160" s="139">
        <f>ROUND(I160*H160,2)</f>
        <v>0</v>
      </c>
      <c r="BL160" s="15" t="s">
        <v>171</v>
      </c>
      <c r="BM160" s="138" t="s">
        <v>1539</v>
      </c>
    </row>
    <row r="161" spans="2:47" s="1" customFormat="1" ht="29.25">
      <c r="B161" s="27"/>
      <c r="D161" s="140" t="s">
        <v>156</v>
      </c>
      <c r="F161" s="141" t="s">
        <v>1540</v>
      </c>
      <c r="L161" s="27"/>
      <c r="M161" s="142"/>
      <c r="T161" s="51"/>
      <c r="AT161" s="15" t="s">
        <v>156</v>
      </c>
      <c r="AU161" s="15" t="s">
        <v>19</v>
      </c>
    </row>
    <row r="162" spans="2:47" s="1" customFormat="1" ht="19.5">
      <c r="B162" s="27"/>
      <c r="D162" s="140" t="s">
        <v>158</v>
      </c>
      <c r="F162" s="143" t="s">
        <v>1512</v>
      </c>
      <c r="L162" s="27"/>
      <c r="M162" s="142"/>
      <c r="T162" s="51"/>
      <c r="AT162" s="15" t="s">
        <v>158</v>
      </c>
      <c r="AU162" s="15" t="s">
        <v>19</v>
      </c>
    </row>
    <row r="163" spans="2:65" s="1" customFormat="1" ht="16.5" customHeight="1">
      <c r="B163" s="127"/>
      <c r="C163" s="128" t="s">
        <v>206</v>
      </c>
      <c r="D163" s="128" t="s">
        <v>149</v>
      </c>
      <c r="E163" s="129" t="s">
        <v>1541</v>
      </c>
      <c r="F163" s="130" t="s">
        <v>1542</v>
      </c>
      <c r="G163" s="131" t="s">
        <v>287</v>
      </c>
      <c r="H163" s="132">
        <v>75</v>
      </c>
      <c r="I163" s="133"/>
      <c r="J163" s="133">
        <f>ROUND(I163*H163,2)</f>
        <v>0</v>
      </c>
      <c r="K163" s="130" t="s">
        <v>1</v>
      </c>
      <c r="L163" s="27"/>
      <c r="M163" s="134" t="s">
        <v>1</v>
      </c>
      <c r="N163" s="135" t="s">
        <v>44</v>
      </c>
      <c r="O163" s="136">
        <v>0</v>
      </c>
      <c r="P163" s="136">
        <f>O163*H163</f>
        <v>0</v>
      </c>
      <c r="Q163" s="136">
        <v>0</v>
      </c>
      <c r="R163" s="136">
        <f>Q163*H163</f>
        <v>0</v>
      </c>
      <c r="S163" s="136">
        <v>0</v>
      </c>
      <c r="T163" s="137">
        <f>S163*H163</f>
        <v>0</v>
      </c>
      <c r="AR163" s="138" t="s">
        <v>171</v>
      </c>
      <c r="AT163" s="138" t="s">
        <v>149</v>
      </c>
      <c r="AU163" s="138" t="s">
        <v>19</v>
      </c>
      <c r="AY163" s="15" t="s">
        <v>146</v>
      </c>
      <c r="BE163" s="139">
        <f>IF(N163="základní",J163,0)</f>
        <v>0</v>
      </c>
      <c r="BF163" s="139">
        <f>IF(N163="snížená",J163,0)</f>
        <v>0</v>
      </c>
      <c r="BG163" s="139">
        <f>IF(N163="zákl. přenesená",J163,0)</f>
        <v>0</v>
      </c>
      <c r="BH163" s="139">
        <f>IF(N163="sníž. přenesená",J163,0)</f>
        <v>0</v>
      </c>
      <c r="BI163" s="139">
        <f>IF(N163="nulová",J163,0)</f>
        <v>0</v>
      </c>
      <c r="BJ163" s="15" t="s">
        <v>19</v>
      </c>
      <c r="BK163" s="139">
        <f>ROUND(I163*H163,2)</f>
        <v>0</v>
      </c>
      <c r="BL163" s="15" t="s">
        <v>171</v>
      </c>
      <c r="BM163" s="138" t="s">
        <v>1543</v>
      </c>
    </row>
    <row r="164" spans="2:47" s="1" customFormat="1" ht="39">
      <c r="B164" s="27"/>
      <c r="D164" s="140" t="s">
        <v>156</v>
      </c>
      <c r="F164" s="141" t="s">
        <v>1544</v>
      </c>
      <c r="L164" s="27"/>
      <c r="M164" s="142"/>
      <c r="T164" s="51"/>
      <c r="AT164" s="15" t="s">
        <v>156</v>
      </c>
      <c r="AU164" s="15" t="s">
        <v>19</v>
      </c>
    </row>
    <row r="165" spans="2:47" s="1" customFormat="1" ht="19.5">
      <c r="B165" s="27"/>
      <c r="D165" s="140" t="s">
        <v>158</v>
      </c>
      <c r="F165" s="143" t="s">
        <v>1512</v>
      </c>
      <c r="L165" s="27"/>
      <c r="M165" s="142"/>
      <c r="T165" s="51"/>
      <c r="AT165" s="15" t="s">
        <v>158</v>
      </c>
      <c r="AU165" s="15" t="s">
        <v>19</v>
      </c>
    </row>
    <row r="166" spans="2:65" s="1" customFormat="1" ht="24" customHeight="1">
      <c r="B166" s="127"/>
      <c r="C166" s="128" t="s">
        <v>24</v>
      </c>
      <c r="D166" s="128" t="s">
        <v>149</v>
      </c>
      <c r="E166" s="129" t="s">
        <v>1545</v>
      </c>
      <c r="F166" s="130" t="s">
        <v>1546</v>
      </c>
      <c r="G166" s="131" t="s">
        <v>287</v>
      </c>
      <c r="H166" s="132">
        <v>50</v>
      </c>
      <c r="I166" s="133"/>
      <c r="J166" s="133">
        <f>ROUND(I166*H166,2)</f>
        <v>0</v>
      </c>
      <c r="K166" s="130" t="s">
        <v>188</v>
      </c>
      <c r="L166" s="27"/>
      <c r="M166" s="134" t="s">
        <v>1</v>
      </c>
      <c r="N166" s="135" t="s">
        <v>44</v>
      </c>
      <c r="O166" s="136">
        <v>0.14</v>
      </c>
      <c r="P166" s="136">
        <f>O166*H166</f>
        <v>7.000000000000001</v>
      </c>
      <c r="Q166" s="136">
        <v>0</v>
      </c>
      <c r="R166" s="136">
        <f>Q166*H166</f>
        <v>0</v>
      </c>
      <c r="S166" s="136">
        <v>0</v>
      </c>
      <c r="T166" s="137">
        <f>S166*H166</f>
        <v>0</v>
      </c>
      <c r="AR166" s="138" t="s">
        <v>343</v>
      </c>
      <c r="AT166" s="138" t="s">
        <v>149</v>
      </c>
      <c r="AU166" s="138" t="s">
        <v>19</v>
      </c>
      <c r="AY166" s="15" t="s">
        <v>146</v>
      </c>
      <c r="BE166" s="139">
        <f>IF(N166="základní",J166,0)</f>
        <v>0</v>
      </c>
      <c r="BF166" s="139">
        <f>IF(N166="snížená",J166,0)</f>
        <v>0</v>
      </c>
      <c r="BG166" s="139">
        <f>IF(N166="zákl. přenesená",J166,0)</f>
        <v>0</v>
      </c>
      <c r="BH166" s="139">
        <f>IF(N166="sníž. přenesená",J166,0)</f>
        <v>0</v>
      </c>
      <c r="BI166" s="139">
        <f>IF(N166="nulová",J166,0)</f>
        <v>0</v>
      </c>
      <c r="BJ166" s="15" t="s">
        <v>19</v>
      </c>
      <c r="BK166" s="139">
        <f>ROUND(I166*H166,2)</f>
        <v>0</v>
      </c>
      <c r="BL166" s="15" t="s">
        <v>343</v>
      </c>
      <c r="BM166" s="138" t="s">
        <v>1547</v>
      </c>
    </row>
    <row r="167" spans="2:47" s="1" customFormat="1" ht="19.5">
      <c r="B167" s="27"/>
      <c r="D167" s="140" t="s">
        <v>156</v>
      </c>
      <c r="F167" s="141" t="s">
        <v>1548</v>
      </c>
      <c r="L167" s="27"/>
      <c r="M167" s="142"/>
      <c r="T167" s="51"/>
      <c r="AT167" s="15" t="s">
        <v>156</v>
      </c>
      <c r="AU167" s="15" t="s">
        <v>19</v>
      </c>
    </row>
    <row r="168" spans="2:47" s="1" customFormat="1" ht="48.75">
      <c r="B168" s="27"/>
      <c r="D168" s="140" t="s">
        <v>158</v>
      </c>
      <c r="F168" s="143" t="s">
        <v>1549</v>
      </c>
      <c r="L168" s="27"/>
      <c r="M168" s="142"/>
      <c r="T168" s="51"/>
      <c r="AT168" s="15" t="s">
        <v>158</v>
      </c>
      <c r="AU168" s="15" t="s">
        <v>19</v>
      </c>
    </row>
    <row r="169" spans="2:65" s="1" customFormat="1" ht="24" customHeight="1">
      <c r="B169" s="127"/>
      <c r="C169" s="162" t="s">
        <v>298</v>
      </c>
      <c r="D169" s="162" t="s">
        <v>643</v>
      </c>
      <c r="E169" s="163" t="s">
        <v>1550</v>
      </c>
      <c r="F169" s="164" t="s">
        <v>1551</v>
      </c>
      <c r="G169" s="165" t="s">
        <v>287</v>
      </c>
      <c r="H169" s="166">
        <v>50</v>
      </c>
      <c r="I169" s="167"/>
      <c r="J169" s="167">
        <f>ROUND(I169*H169,2)</f>
        <v>0</v>
      </c>
      <c r="K169" s="164" t="s">
        <v>188</v>
      </c>
      <c r="L169" s="168"/>
      <c r="M169" s="169" t="s">
        <v>1</v>
      </c>
      <c r="N169" s="170" t="s">
        <v>44</v>
      </c>
      <c r="O169" s="136">
        <v>0</v>
      </c>
      <c r="P169" s="136">
        <f>O169*H169</f>
        <v>0</v>
      </c>
      <c r="Q169" s="136">
        <v>0.00067</v>
      </c>
      <c r="R169" s="136">
        <f>Q169*H169</f>
        <v>0.0335</v>
      </c>
      <c r="S169" s="136">
        <v>0</v>
      </c>
      <c r="T169" s="137">
        <f>S169*H169</f>
        <v>0</v>
      </c>
      <c r="AR169" s="138" t="s">
        <v>469</v>
      </c>
      <c r="AT169" s="138" t="s">
        <v>643</v>
      </c>
      <c r="AU169" s="138" t="s">
        <v>19</v>
      </c>
      <c r="AY169" s="15" t="s">
        <v>146</v>
      </c>
      <c r="BE169" s="139">
        <f>IF(N169="základní",J169,0)</f>
        <v>0</v>
      </c>
      <c r="BF169" s="139">
        <f>IF(N169="snížená",J169,0)</f>
        <v>0</v>
      </c>
      <c r="BG169" s="139">
        <f>IF(N169="zákl. přenesená",J169,0)</f>
        <v>0</v>
      </c>
      <c r="BH169" s="139">
        <f>IF(N169="sníž. přenesená",J169,0)</f>
        <v>0</v>
      </c>
      <c r="BI169" s="139">
        <f>IF(N169="nulová",J169,0)</f>
        <v>0</v>
      </c>
      <c r="BJ169" s="15" t="s">
        <v>19</v>
      </c>
      <c r="BK169" s="139">
        <f>ROUND(I169*H169,2)</f>
        <v>0</v>
      </c>
      <c r="BL169" s="15" t="s">
        <v>343</v>
      </c>
      <c r="BM169" s="138" t="s">
        <v>1552</v>
      </c>
    </row>
    <row r="170" spans="2:47" s="1" customFormat="1" ht="19.5">
      <c r="B170" s="27"/>
      <c r="D170" s="140" t="s">
        <v>156</v>
      </c>
      <c r="F170" s="141" t="s">
        <v>1553</v>
      </c>
      <c r="L170" s="27"/>
      <c r="M170" s="142"/>
      <c r="T170" s="51"/>
      <c r="AT170" s="15" t="s">
        <v>156</v>
      </c>
      <c r="AU170" s="15" t="s">
        <v>19</v>
      </c>
    </row>
    <row r="171" spans="2:65" s="1" customFormat="1" ht="24" customHeight="1">
      <c r="B171" s="127"/>
      <c r="C171" s="162" t="s">
        <v>313</v>
      </c>
      <c r="D171" s="162" t="s">
        <v>643</v>
      </c>
      <c r="E171" s="163" t="s">
        <v>1554</v>
      </c>
      <c r="F171" s="164" t="s">
        <v>1555</v>
      </c>
      <c r="G171" s="165" t="s">
        <v>301</v>
      </c>
      <c r="H171" s="166">
        <v>0.188</v>
      </c>
      <c r="I171" s="167"/>
      <c r="J171" s="167">
        <f>ROUND(I171*H171,2)</f>
        <v>0</v>
      </c>
      <c r="K171" s="164" t="s">
        <v>188</v>
      </c>
      <c r="L171" s="168"/>
      <c r="M171" s="169" t="s">
        <v>1</v>
      </c>
      <c r="N171" s="170" t="s">
        <v>44</v>
      </c>
      <c r="O171" s="136">
        <v>0</v>
      </c>
      <c r="P171" s="136">
        <f>O171*H171</f>
        <v>0</v>
      </c>
      <c r="Q171" s="136">
        <v>0.61</v>
      </c>
      <c r="R171" s="136">
        <f>Q171*H171</f>
        <v>0.11468</v>
      </c>
      <c r="S171" s="136">
        <v>0</v>
      </c>
      <c r="T171" s="137">
        <f>S171*H171</f>
        <v>0</v>
      </c>
      <c r="AR171" s="138" t="s">
        <v>469</v>
      </c>
      <c r="AT171" s="138" t="s">
        <v>643</v>
      </c>
      <c r="AU171" s="138" t="s">
        <v>19</v>
      </c>
      <c r="AY171" s="15" t="s">
        <v>146</v>
      </c>
      <c r="BE171" s="139">
        <f>IF(N171="základní",J171,0)</f>
        <v>0</v>
      </c>
      <c r="BF171" s="139">
        <f>IF(N171="snížená",J171,0)</f>
        <v>0</v>
      </c>
      <c r="BG171" s="139">
        <f>IF(N171="zákl. přenesená",J171,0)</f>
        <v>0</v>
      </c>
      <c r="BH171" s="139">
        <f>IF(N171="sníž. přenesená",J171,0)</f>
        <v>0</v>
      </c>
      <c r="BI171" s="139">
        <f>IF(N171="nulová",J171,0)</f>
        <v>0</v>
      </c>
      <c r="BJ171" s="15" t="s">
        <v>19</v>
      </c>
      <c r="BK171" s="139">
        <f>ROUND(I171*H171,2)</f>
        <v>0</v>
      </c>
      <c r="BL171" s="15" t="s">
        <v>343</v>
      </c>
      <c r="BM171" s="138" t="s">
        <v>1556</v>
      </c>
    </row>
    <row r="172" spans="2:47" s="1" customFormat="1" ht="19.5">
      <c r="B172" s="27"/>
      <c r="D172" s="140" t="s">
        <v>156</v>
      </c>
      <c r="F172" s="141" t="s">
        <v>1557</v>
      </c>
      <c r="L172" s="27"/>
      <c r="M172" s="142"/>
      <c r="T172" s="51"/>
      <c r="AT172" s="15" t="s">
        <v>156</v>
      </c>
      <c r="AU172" s="15" t="s">
        <v>19</v>
      </c>
    </row>
    <row r="173" spans="2:47" s="1" customFormat="1" ht="29.25">
      <c r="B173" s="27"/>
      <c r="D173" s="140" t="s">
        <v>158</v>
      </c>
      <c r="F173" s="143" t="s">
        <v>1558</v>
      </c>
      <c r="L173" s="27"/>
      <c r="M173" s="142"/>
      <c r="T173" s="51"/>
      <c r="AT173" s="15" t="s">
        <v>158</v>
      </c>
      <c r="AU173" s="15" t="s">
        <v>19</v>
      </c>
    </row>
    <row r="174" spans="2:51" s="12" customFormat="1" ht="12">
      <c r="B174" s="147"/>
      <c r="D174" s="140" t="s">
        <v>259</v>
      </c>
      <c r="E174" s="148" t="s">
        <v>1</v>
      </c>
      <c r="F174" s="149" t="s">
        <v>1559</v>
      </c>
      <c r="H174" s="150">
        <v>0.188</v>
      </c>
      <c r="L174" s="147"/>
      <c r="M174" s="151"/>
      <c r="T174" s="152"/>
      <c r="AT174" s="148" t="s">
        <v>259</v>
      </c>
      <c r="AU174" s="148" t="s">
        <v>19</v>
      </c>
      <c r="AV174" s="12" t="s">
        <v>88</v>
      </c>
      <c r="AW174" s="12" t="s">
        <v>35</v>
      </c>
      <c r="AX174" s="12" t="s">
        <v>19</v>
      </c>
      <c r="AY174" s="148" t="s">
        <v>146</v>
      </c>
    </row>
    <row r="175" spans="2:65" s="1" customFormat="1" ht="16.5" customHeight="1">
      <c r="B175" s="127"/>
      <c r="C175" s="128" t="s">
        <v>323</v>
      </c>
      <c r="D175" s="128" t="s">
        <v>149</v>
      </c>
      <c r="E175" s="129" t="s">
        <v>1560</v>
      </c>
      <c r="F175" s="130" t="s">
        <v>1561</v>
      </c>
      <c r="G175" s="131" t="s">
        <v>572</v>
      </c>
      <c r="H175" s="132">
        <v>16</v>
      </c>
      <c r="I175" s="133"/>
      <c r="J175" s="133">
        <f>ROUND(I175*H175,2)</f>
        <v>0</v>
      </c>
      <c r="K175" s="130" t="s">
        <v>1</v>
      </c>
      <c r="L175" s="27"/>
      <c r="M175" s="134" t="s">
        <v>1</v>
      </c>
      <c r="N175" s="135" t="s">
        <v>44</v>
      </c>
      <c r="O175" s="136">
        <v>0</v>
      </c>
      <c r="P175" s="136">
        <f>O175*H175</f>
        <v>0</v>
      </c>
      <c r="Q175" s="136">
        <v>0</v>
      </c>
      <c r="R175" s="136">
        <f>Q175*H175</f>
        <v>0</v>
      </c>
      <c r="S175" s="136">
        <v>0</v>
      </c>
      <c r="T175" s="137">
        <f>S175*H175</f>
        <v>0</v>
      </c>
      <c r="AR175" s="138" t="s">
        <v>171</v>
      </c>
      <c r="AT175" s="138" t="s">
        <v>149</v>
      </c>
      <c r="AU175" s="138" t="s">
        <v>19</v>
      </c>
      <c r="AY175" s="15" t="s">
        <v>146</v>
      </c>
      <c r="BE175" s="139">
        <f>IF(N175="základní",J175,0)</f>
        <v>0</v>
      </c>
      <c r="BF175" s="139">
        <f>IF(N175="snížená",J175,0)</f>
        <v>0</v>
      </c>
      <c r="BG175" s="139">
        <f>IF(N175="zákl. přenesená",J175,0)</f>
        <v>0</v>
      </c>
      <c r="BH175" s="139">
        <f>IF(N175="sníž. přenesená",J175,0)</f>
        <v>0</v>
      </c>
      <c r="BI175" s="139">
        <f>IF(N175="nulová",J175,0)</f>
        <v>0</v>
      </c>
      <c r="BJ175" s="15" t="s">
        <v>19</v>
      </c>
      <c r="BK175" s="139">
        <f>ROUND(I175*H175,2)</f>
        <v>0</v>
      </c>
      <c r="BL175" s="15" t="s">
        <v>171</v>
      </c>
      <c r="BM175" s="138" t="s">
        <v>1562</v>
      </c>
    </row>
    <row r="176" spans="2:47" s="1" customFormat="1" ht="39">
      <c r="B176" s="27"/>
      <c r="D176" s="140" t="s">
        <v>156</v>
      </c>
      <c r="F176" s="141" t="s">
        <v>1563</v>
      </c>
      <c r="L176" s="27"/>
      <c r="M176" s="142"/>
      <c r="T176" s="51"/>
      <c r="AT176" s="15" t="s">
        <v>156</v>
      </c>
      <c r="AU176" s="15" t="s">
        <v>19</v>
      </c>
    </row>
    <row r="177" spans="2:65" s="1" customFormat="1" ht="16.5" customHeight="1">
      <c r="B177" s="127"/>
      <c r="C177" s="128" t="s">
        <v>329</v>
      </c>
      <c r="D177" s="128" t="s">
        <v>149</v>
      </c>
      <c r="E177" s="129" t="s">
        <v>1564</v>
      </c>
      <c r="F177" s="130" t="s">
        <v>1565</v>
      </c>
      <c r="G177" s="131" t="s">
        <v>572</v>
      </c>
      <c r="H177" s="132">
        <v>16</v>
      </c>
      <c r="I177" s="133"/>
      <c r="J177" s="133">
        <f>ROUND(I177*H177,2)</f>
        <v>0</v>
      </c>
      <c r="K177" s="130" t="s">
        <v>1</v>
      </c>
      <c r="L177" s="27"/>
      <c r="M177" s="134" t="s">
        <v>1</v>
      </c>
      <c r="N177" s="135" t="s">
        <v>44</v>
      </c>
      <c r="O177" s="136">
        <v>0</v>
      </c>
      <c r="P177" s="136">
        <f>O177*H177</f>
        <v>0</v>
      </c>
      <c r="Q177" s="136">
        <v>0</v>
      </c>
      <c r="R177" s="136">
        <f>Q177*H177</f>
        <v>0</v>
      </c>
      <c r="S177" s="136">
        <v>0</v>
      </c>
      <c r="T177" s="137">
        <f>S177*H177</f>
        <v>0</v>
      </c>
      <c r="AR177" s="138" t="s">
        <v>171</v>
      </c>
      <c r="AT177" s="138" t="s">
        <v>149</v>
      </c>
      <c r="AU177" s="138" t="s">
        <v>19</v>
      </c>
      <c r="AY177" s="15" t="s">
        <v>146</v>
      </c>
      <c r="BE177" s="139">
        <f>IF(N177="základní",J177,0)</f>
        <v>0</v>
      </c>
      <c r="BF177" s="139">
        <f>IF(N177="snížená",J177,0)</f>
        <v>0</v>
      </c>
      <c r="BG177" s="139">
        <f>IF(N177="zákl. přenesená",J177,0)</f>
        <v>0</v>
      </c>
      <c r="BH177" s="139">
        <f>IF(N177="sníž. přenesená",J177,0)</f>
        <v>0</v>
      </c>
      <c r="BI177" s="139">
        <f>IF(N177="nulová",J177,0)</f>
        <v>0</v>
      </c>
      <c r="BJ177" s="15" t="s">
        <v>19</v>
      </c>
      <c r="BK177" s="139">
        <f>ROUND(I177*H177,2)</f>
        <v>0</v>
      </c>
      <c r="BL177" s="15" t="s">
        <v>171</v>
      </c>
      <c r="BM177" s="138" t="s">
        <v>1566</v>
      </c>
    </row>
    <row r="178" spans="2:47" s="1" customFormat="1" ht="39">
      <c r="B178" s="27"/>
      <c r="D178" s="140" t="s">
        <v>156</v>
      </c>
      <c r="F178" s="141" t="s">
        <v>1567</v>
      </c>
      <c r="L178" s="27"/>
      <c r="M178" s="144"/>
      <c r="N178" s="145"/>
      <c r="O178" s="145"/>
      <c r="P178" s="145"/>
      <c r="Q178" s="145"/>
      <c r="R178" s="145"/>
      <c r="S178" s="145"/>
      <c r="T178" s="146"/>
      <c r="AT178" s="15" t="s">
        <v>156</v>
      </c>
      <c r="AU178" s="15" t="s">
        <v>19</v>
      </c>
    </row>
    <row r="179" spans="2:12" s="1" customFormat="1" ht="6.95" customHeight="1">
      <c r="B179" s="39"/>
      <c r="C179" s="40"/>
      <c r="D179" s="40"/>
      <c r="E179" s="40"/>
      <c r="F179" s="40"/>
      <c r="G179" s="40"/>
      <c r="H179" s="40"/>
      <c r="I179" s="40"/>
      <c r="J179" s="40"/>
      <c r="K179" s="40"/>
      <c r="L179" s="27"/>
    </row>
  </sheetData>
  <autoFilter ref="C121:K178"/>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7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0" width="20.140625" style="0" customWidth="1"/>
    <col min="11" max="11" width="20.1406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77" t="s">
        <v>5</v>
      </c>
      <c r="M2" s="175"/>
      <c r="N2" s="175"/>
      <c r="O2" s="175"/>
      <c r="P2" s="175"/>
      <c r="Q2" s="175"/>
      <c r="R2" s="175"/>
      <c r="S2" s="175"/>
      <c r="T2" s="175"/>
      <c r="U2" s="175"/>
      <c r="V2" s="175"/>
      <c r="AT2" s="15" t="s">
        <v>109</v>
      </c>
    </row>
    <row r="3" spans="2:46" ht="6.95" customHeight="1">
      <c r="B3" s="16"/>
      <c r="C3" s="17"/>
      <c r="D3" s="17"/>
      <c r="E3" s="17"/>
      <c r="F3" s="17"/>
      <c r="G3" s="17"/>
      <c r="H3" s="17"/>
      <c r="I3" s="17"/>
      <c r="J3" s="17"/>
      <c r="K3" s="17"/>
      <c r="L3" s="18"/>
      <c r="AT3" s="15" t="s">
        <v>88</v>
      </c>
    </row>
    <row r="4" spans="2:46" ht="24.95" customHeight="1">
      <c r="B4" s="18"/>
      <c r="D4" s="19" t="s">
        <v>116</v>
      </c>
      <c r="L4" s="18"/>
      <c r="M4" s="83" t="s">
        <v>10</v>
      </c>
      <c r="AT4" s="15" t="s">
        <v>3</v>
      </c>
    </row>
    <row r="5" spans="2:12" ht="6.95" customHeight="1">
      <c r="B5" s="18"/>
      <c r="L5" s="18"/>
    </row>
    <row r="6" spans="2:12" ht="12" customHeight="1">
      <c r="B6" s="18"/>
      <c r="D6" s="24" t="s">
        <v>14</v>
      </c>
      <c r="L6" s="18"/>
    </row>
    <row r="7" spans="2:12" ht="16.5" customHeight="1">
      <c r="B7" s="18"/>
      <c r="E7" s="207" t="str">
        <f>'Rekapitulace stavby'!K6</f>
        <v>Oprava mostu ev. č. BM-569 Bernáčkova přes Svratku - AKTUALIZACE 2019</v>
      </c>
      <c r="F7" s="208"/>
      <c r="G7" s="208"/>
      <c r="H7" s="208"/>
      <c r="L7" s="18"/>
    </row>
    <row r="8" spans="2:12" s="1" customFormat="1" ht="12" customHeight="1">
      <c r="B8" s="27"/>
      <c r="D8" s="24" t="s">
        <v>117</v>
      </c>
      <c r="L8" s="27"/>
    </row>
    <row r="9" spans="2:12" s="1" customFormat="1" ht="36.95" customHeight="1">
      <c r="B9" s="27"/>
      <c r="E9" s="192" t="s">
        <v>1568</v>
      </c>
      <c r="F9" s="206"/>
      <c r="G9" s="206"/>
      <c r="H9" s="206"/>
      <c r="L9" s="27"/>
    </row>
    <row r="10" spans="2:12" s="1" customFormat="1" ht="12">
      <c r="B10" s="27"/>
      <c r="L10" s="27"/>
    </row>
    <row r="11" spans="2:12" s="1" customFormat="1" ht="12" customHeight="1">
      <c r="B11" s="27"/>
      <c r="D11" s="24" t="s">
        <v>17</v>
      </c>
      <c r="F11" s="22" t="s">
        <v>1</v>
      </c>
      <c r="I11" s="24" t="s">
        <v>18</v>
      </c>
      <c r="J11" s="22" t="s">
        <v>1</v>
      </c>
      <c r="L11" s="27"/>
    </row>
    <row r="12" spans="2:12" s="1" customFormat="1" ht="12" customHeight="1">
      <c r="B12" s="27"/>
      <c r="D12" s="24" t="s">
        <v>20</v>
      </c>
      <c r="F12" s="22" t="s">
        <v>21</v>
      </c>
      <c r="I12" s="24" t="s">
        <v>22</v>
      </c>
      <c r="J12" s="47" t="str">
        <f>'Rekapitulace stavby'!AN8</f>
        <v>30. 5. 2018</v>
      </c>
      <c r="L12" s="27"/>
    </row>
    <row r="13" spans="2:12" s="1" customFormat="1" ht="10.9" customHeight="1">
      <c r="B13" s="27"/>
      <c r="L13" s="27"/>
    </row>
    <row r="14" spans="2:12" s="1" customFormat="1" ht="12" customHeight="1">
      <c r="B14" s="27"/>
      <c r="D14" s="24" t="s">
        <v>26</v>
      </c>
      <c r="I14" s="24" t="s">
        <v>27</v>
      </c>
      <c r="J14" s="22" t="str">
        <f>IF('Rekapitulace stavby'!AN10="","",'Rekapitulace stavby'!AN10)</f>
        <v>60733098</v>
      </c>
      <c r="L14" s="27"/>
    </row>
    <row r="15" spans="2:12" s="1" customFormat="1" ht="18" customHeight="1">
      <c r="B15" s="27"/>
      <c r="E15" s="22" t="str">
        <f>IF('Rekapitulace stavby'!E11="","",'Rekapitulace stavby'!E11)</f>
        <v>Brněnské komunikace, a.s.</v>
      </c>
      <c r="I15" s="24" t="s">
        <v>30</v>
      </c>
      <c r="J15" s="22" t="str">
        <f>IF('Rekapitulace stavby'!AN11="","",'Rekapitulace stavby'!AN11)</f>
        <v/>
      </c>
      <c r="L15" s="27"/>
    </row>
    <row r="16" spans="2:12" s="1" customFormat="1" ht="6.95" customHeight="1">
      <c r="B16" s="27"/>
      <c r="L16" s="27"/>
    </row>
    <row r="17" spans="2:12" s="1" customFormat="1" ht="12" customHeight="1">
      <c r="B17" s="27"/>
      <c r="D17" s="24" t="s">
        <v>31</v>
      </c>
      <c r="I17" s="24" t="s">
        <v>27</v>
      </c>
      <c r="J17" s="22" t="str">
        <f>'Rekapitulace stavby'!AN13</f>
        <v/>
      </c>
      <c r="L17" s="27"/>
    </row>
    <row r="18" spans="2:12" s="1" customFormat="1" ht="18" customHeight="1">
      <c r="B18" s="27"/>
      <c r="E18" s="174" t="str">
        <f>'Rekapitulace stavby'!E14</f>
        <v xml:space="preserve"> </v>
      </c>
      <c r="F18" s="174"/>
      <c r="G18" s="174"/>
      <c r="H18" s="174"/>
      <c r="I18" s="24" t="s">
        <v>30</v>
      </c>
      <c r="J18" s="22" t="str">
        <f>'Rekapitulace stavby'!AN14</f>
        <v/>
      </c>
      <c r="L18" s="27"/>
    </row>
    <row r="19" spans="2:12" s="1" customFormat="1" ht="6.95" customHeight="1">
      <c r="B19" s="27"/>
      <c r="L19" s="27"/>
    </row>
    <row r="20" spans="2:12" s="1" customFormat="1" ht="12" customHeight="1">
      <c r="B20" s="27"/>
      <c r="D20" s="24" t="s">
        <v>32</v>
      </c>
      <c r="I20" s="24" t="s">
        <v>27</v>
      </c>
      <c r="J20" s="22" t="str">
        <f>IF('Rekapitulace stavby'!AN16="","",'Rekapitulace stavby'!AN16)</f>
        <v>46974806</v>
      </c>
      <c r="L20" s="27"/>
    </row>
    <row r="21" spans="2:12" s="1" customFormat="1" ht="18" customHeight="1">
      <c r="B21" s="27"/>
      <c r="E21" s="22" t="str">
        <f>IF('Rekapitulace stavby'!E17="","",'Rekapitulace stavby'!E17)</f>
        <v>Projekční kancelář PRIS spol. s r. o.</v>
      </c>
      <c r="I21" s="24" t="s">
        <v>30</v>
      </c>
      <c r="J21" s="22" t="str">
        <f>IF('Rekapitulace stavby'!AN17="","",'Rekapitulace stavby'!AN17)</f>
        <v/>
      </c>
      <c r="L21" s="27"/>
    </row>
    <row r="22" spans="2:12" s="1" customFormat="1" ht="6.95" customHeight="1">
      <c r="B22" s="27"/>
      <c r="L22" s="27"/>
    </row>
    <row r="23" spans="2:12" s="1" customFormat="1" ht="12" customHeight="1">
      <c r="B23" s="27"/>
      <c r="D23" s="24" t="s">
        <v>36</v>
      </c>
      <c r="I23" s="24" t="s">
        <v>27</v>
      </c>
      <c r="J23" s="22" t="str">
        <f>IF('Rekapitulace stavby'!AN19="","",'Rekapitulace stavby'!AN19)</f>
        <v/>
      </c>
      <c r="L23" s="27"/>
    </row>
    <row r="24" spans="2:12" s="1" customFormat="1" ht="18" customHeight="1">
      <c r="B24" s="27"/>
      <c r="E24" s="22" t="str">
        <f>IF('Rekapitulace stavby'!E20="","",'Rekapitulace stavby'!E20)</f>
        <v xml:space="preserve"> </v>
      </c>
      <c r="I24" s="24" t="s">
        <v>30</v>
      </c>
      <c r="J24" s="22" t="str">
        <f>IF('Rekapitulace stavby'!AN20="","",'Rekapitulace stavby'!AN20)</f>
        <v/>
      </c>
      <c r="L24" s="27"/>
    </row>
    <row r="25" spans="2:12" s="1" customFormat="1" ht="6.95" customHeight="1">
      <c r="B25" s="27"/>
      <c r="L25" s="27"/>
    </row>
    <row r="26" spans="2:12" s="1" customFormat="1" ht="12" customHeight="1">
      <c r="B26" s="27"/>
      <c r="D26" s="24" t="s">
        <v>37</v>
      </c>
      <c r="L26" s="27"/>
    </row>
    <row r="27" spans="2:12" s="7" customFormat="1" ht="16.5" customHeight="1">
      <c r="B27" s="84"/>
      <c r="E27" s="178" t="s">
        <v>1</v>
      </c>
      <c r="F27" s="178"/>
      <c r="G27" s="178"/>
      <c r="H27" s="178"/>
      <c r="L27" s="84"/>
    </row>
    <row r="28" spans="2:12" s="1" customFormat="1" ht="6.95" customHeight="1">
      <c r="B28" s="27"/>
      <c r="L28" s="27"/>
    </row>
    <row r="29" spans="2:12" s="1" customFormat="1" ht="6.95" customHeight="1">
      <c r="B29" s="27"/>
      <c r="D29" s="48"/>
      <c r="E29" s="48"/>
      <c r="F29" s="48"/>
      <c r="G29" s="48"/>
      <c r="H29" s="48"/>
      <c r="I29" s="48"/>
      <c r="J29" s="48"/>
      <c r="K29" s="48"/>
      <c r="L29" s="27"/>
    </row>
    <row r="30" spans="2:12" s="1" customFormat="1" ht="25.35" customHeight="1">
      <c r="B30" s="27"/>
      <c r="D30" s="85" t="s">
        <v>39</v>
      </c>
      <c r="J30" s="61">
        <f>ROUND(J122,2)</f>
        <v>0</v>
      </c>
      <c r="L30" s="27"/>
    </row>
    <row r="31" spans="2:12" s="1" customFormat="1" ht="6.95" customHeight="1">
      <c r="B31" s="27"/>
      <c r="D31" s="48"/>
      <c r="E31" s="48"/>
      <c r="F31" s="48"/>
      <c r="G31" s="48"/>
      <c r="H31" s="48"/>
      <c r="I31" s="48"/>
      <c r="J31" s="48"/>
      <c r="K31" s="48"/>
      <c r="L31" s="27"/>
    </row>
    <row r="32" spans="2:12" s="1" customFormat="1" ht="14.45" customHeight="1">
      <c r="B32" s="27"/>
      <c r="F32" s="30" t="s">
        <v>41</v>
      </c>
      <c r="I32" s="30" t="s">
        <v>40</v>
      </c>
      <c r="J32" s="30" t="s">
        <v>42</v>
      </c>
      <c r="L32" s="27"/>
    </row>
    <row r="33" spans="2:12" s="1" customFormat="1" ht="14.45" customHeight="1">
      <c r="B33" s="27"/>
      <c r="D33" s="50" t="s">
        <v>43</v>
      </c>
      <c r="E33" s="24" t="s">
        <v>44</v>
      </c>
      <c r="F33" s="86">
        <f>ROUND((SUM(BE122:BE176)),2)</f>
        <v>0</v>
      </c>
      <c r="I33" s="87">
        <v>0.21</v>
      </c>
      <c r="J33" s="86">
        <f>ROUND(((SUM(BE122:BE176))*I33),2)</f>
        <v>0</v>
      </c>
      <c r="L33" s="27"/>
    </row>
    <row r="34" spans="2:12" s="1" customFormat="1" ht="14.45" customHeight="1">
      <c r="B34" s="27"/>
      <c r="E34" s="24" t="s">
        <v>45</v>
      </c>
      <c r="F34" s="86">
        <f>ROUND((SUM(BF122:BF176)),2)</f>
        <v>0</v>
      </c>
      <c r="I34" s="87">
        <v>0.15</v>
      </c>
      <c r="J34" s="86">
        <f>ROUND(((SUM(BF122:BF176))*I34),2)</f>
        <v>0</v>
      </c>
      <c r="L34" s="27"/>
    </row>
    <row r="35" spans="2:12" s="1" customFormat="1" ht="14.45" customHeight="1" hidden="1">
      <c r="B35" s="27"/>
      <c r="E35" s="24" t="s">
        <v>46</v>
      </c>
      <c r="F35" s="86">
        <f>ROUND((SUM(BG122:BG176)),2)</f>
        <v>0</v>
      </c>
      <c r="I35" s="87">
        <v>0.21</v>
      </c>
      <c r="J35" s="86">
        <f>0</f>
        <v>0</v>
      </c>
      <c r="L35" s="27"/>
    </row>
    <row r="36" spans="2:12" s="1" customFormat="1" ht="14.45" customHeight="1" hidden="1">
      <c r="B36" s="27"/>
      <c r="E36" s="24" t="s">
        <v>47</v>
      </c>
      <c r="F36" s="86">
        <f>ROUND((SUM(BH122:BH176)),2)</f>
        <v>0</v>
      </c>
      <c r="I36" s="87">
        <v>0.15</v>
      </c>
      <c r="J36" s="86">
        <f>0</f>
        <v>0</v>
      </c>
      <c r="L36" s="27"/>
    </row>
    <row r="37" spans="2:12" s="1" customFormat="1" ht="14.45" customHeight="1" hidden="1">
      <c r="B37" s="27"/>
      <c r="E37" s="24" t="s">
        <v>48</v>
      </c>
      <c r="F37" s="86">
        <f>ROUND((SUM(BI122:BI176)),2)</f>
        <v>0</v>
      </c>
      <c r="I37" s="87">
        <v>0</v>
      </c>
      <c r="J37" s="86">
        <f>0</f>
        <v>0</v>
      </c>
      <c r="L37" s="27"/>
    </row>
    <row r="38" spans="2:12" s="1" customFormat="1" ht="6.95" customHeight="1">
      <c r="B38" s="27"/>
      <c r="L38" s="27"/>
    </row>
    <row r="39" spans="2:12" s="1" customFormat="1" ht="25.35" customHeight="1">
      <c r="B39" s="27"/>
      <c r="C39" s="88"/>
      <c r="D39" s="89" t="s">
        <v>49</v>
      </c>
      <c r="E39" s="52"/>
      <c r="F39" s="52"/>
      <c r="G39" s="90" t="s">
        <v>50</v>
      </c>
      <c r="H39" s="91" t="s">
        <v>51</v>
      </c>
      <c r="I39" s="52"/>
      <c r="J39" s="92">
        <f>SUM(J30:J37)</f>
        <v>0</v>
      </c>
      <c r="K39" s="93"/>
      <c r="L39" s="27"/>
    </row>
    <row r="40" spans="2:12" s="1" customFormat="1" ht="14.45" customHeight="1">
      <c r="B40" s="27"/>
      <c r="L40" s="27"/>
    </row>
    <row r="41" spans="2:12" ht="14.45" customHeight="1">
      <c r="B41" s="18"/>
      <c r="L41" s="18"/>
    </row>
    <row r="42" spans="2:12" ht="14.45" customHeight="1">
      <c r="B42" s="18"/>
      <c r="L42" s="18"/>
    </row>
    <row r="43" spans="2:12" ht="14.45" customHeight="1">
      <c r="B43" s="18"/>
      <c r="L43" s="18"/>
    </row>
    <row r="44" spans="2:12" ht="14.45" customHeight="1">
      <c r="B44" s="18"/>
      <c r="L44" s="18"/>
    </row>
    <row r="45" spans="2:12" ht="14.45" customHeight="1">
      <c r="B45" s="18"/>
      <c r="L45" s="18"/>
    </row>
    <row r="46" spans="2:12" ht="14.45" customHeight="1">
      <c r="B46" s="18"/>
      <c r="L46" s="18"/>
    </row>
    <row r="47" spans="2:12" ht="14.45" customHeight="1">
      <c r="B47" s="18"/>
      <c r="L47" s="18"/>
    </row>
    <row r="48" spans="2:12" ht="14.45" customHeight="1">
      <c r="B48" s="18"/>
      <c r="L48" s="18"/>
    </row>
    <row r="49" spans="2:12" ht="14.45" customHeight="1">
      <c r="B49" s="18"/>
      <c r="L49" s="18"/>
    </row>
    <row r="50" spans="2:12" s="1" customFormat="1" ht="14.45" customHeight="1">
      <c r="B50" s="27"/>
      <c r="D50" s="36" t="s">
        <v>52</v>
      </c>
      <c r="E50" s="37"/>
      <c r="F50" s="37"/>
      <c r="G50" s="36" t="s">
        <v>53</v>
      </c>
      <c r="H50" s="37"/>
      <c r="I50" s="37"/>
      <c r="J50" s="37"/>
      <c r="K50" s="37"/>
      <c r="L50" s="27"/>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2:12" s="1" customFormat="1" ht="12.75">
      <c r="B61" s="27"/>
      <c r="D61" s="38" t="s">
        <v>54</v>
      </c>
      <c r="E61" s="29"/>
      <c r="F61" s="94" t="s">
        <v>55</v>
      </c>
      <c r="G61" s="38" t="s">
        <v>54</v>
      </c>
      <c r="H61" s="29"/>
      <c r="I61" s="29"/>
      <c r="J61" s="95" t="s">
        <v>55</v>
      </c>
      <c r="K61" s="29"/>
      <c r="L61" s="27"/>
    </row>
    <row r="62" spans="2:12" ht="12">
      <c r="B62" s="18"/>
      <c r="L62" s="18"/>
    </row>
    <row r="63" spans="2:12" ht="12">
      <c r="B63" s="18"/>
      <c r="L63" s="18"/>
    </row>
    <row r="64" spans="2:12" ht="12">
      <c r="B64" s="18"/>
      <c r="L64" s="18"/>
    </row>
    <row r="65" spans="2:12" s="1" customFormat="1" ht="12.75">
      <c r="B65" s="27"/>
      <c r="D65" s="36" t="s">
        <v>56</v>
      </c>
      <c r="E65" s="37"/>
      <c r="F65" s="37"/>
      <c r="G65" s="36" t="s">
        <v>57</v>
      </c>
      <c r="H65" s="37"/>
      <c r="I65" s="37"/>
      <c r="J65" s="37"/>
      <c r="K65" s="37"/>
      <c r="L65" s="2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2:12" s="1" customFormat="1" ht="12.75">
      <c r="B76" s="27"/>
      <c r="D76" s="38" t="s">
        <v>54</v>
      </c>
      <c r="E76" s="29"/>
      <c r="F76" s="94" t="s">
        <v>55</v>
      </c>
      <c r="G76" s="38" t="s">
        <v>54</v>
      </c>
      <c r="H76" s="29"/>
      <c r="I76" s="29"/>
      <c r="J76" s="95" t="s">
        <v>55</v>
      </c>
      <c r="K76" s="29"/>
      <c r="L76" s="27"/>
    </row>
    <row r="77" spans="2:12" s="1" customFormat="1" ht="14.45" customHeight="1">
      <c r="B77" s="39"/>
      <c r="C77" s="40"/>
      <c r="D77" s="40"/>
      <c r="E77" s="40"/>
      <c r="F77" s="40"/>
      <c r="G77" s="40"/>
      <c r="H77" s="40"/>
      <c r="I77" s="40"/>
      <c r="J77" s="40"/>
      <c r="K77" s="40"/>
      <c r="L77" s="27"/>
    </row>
    <row r="81" spans="2:12" s="1" customFormat="1" ht="6.95" customHeight="1">
      <c r="B81" s="41"/>
      <c r="C81" s="42"/>
      <c r="D81" s="42"/>
      <c r="E81" s="42"/>
      <c r="F81" s="42"/>
      <c r="G81" s="42"/>
      <c r="H81" s="42"/>
      <c r="I81" s="42"/>
      <c r="J81" s="42"/>
      <c r="K81" s="42"/>
      <c r="L81" s="27"/>
    </row>
    <row r="82" spans="2:12" s="1" customFormat="1" ht="24.95" customHeight="1">
      <c r="B82" s="27"/>
      <c r="C82" s="19" t="s">
        <v>119</v>
      </c>
      <c r="L82" s="27"/>
    </row>
    <row r="83" spans="2:12" s="1" customFormat="1" ht="6.95" customHeight="1">
      <c r="B83" s="27"/>
      <c r="L83" s="27"/>
    </row>
    <row r="84" spans="2:12" s="1" customFormat="1" ht="12" customHeight="1">
      <c r="B84" s="27"/>
      <c r="C84" s="24" t="s">
        <v>14</v>
      </c>
      <c r="L84" s="27"/>
    </row>
    <row r="85" spans="2:12" s="1" customFormat="1" ht="16.5" customHeight="1">
      <c r="B85" s="27"/>
      <c r="E85" s="207" t="str">
        <f>E7</f>
        <v>Oprava mostu ev. č. BM-569 Bernáčkova přes Svratku - AKTUALIZACE 2019</v>
      </c>
      <c r="F85" s="208"/>
      <c r="G85" s="208"/>
      <c r="H85" s="208"/>
      <c r="L85" s="27"/>
    </row>
    <row r="86" spans="2:12" s="1" customFormat="1" ht="12" customHeight="1">
      <c r="B86" s="27"/>
      <c r="C86" s="24" t="s">
        <v>117</v>
      </c>
      <c r="L86" s="27"/>
    </row>
    <row r="87" spans="2:12" s="1" customFormat="1" ht="16.5" customHeight="1">
      <c r="B87" s="27"/>
      <c r="E87" s="192" t="str">
        <f>E9</f>
        <v>SO 402.2 - Definitivní přeložka sdělovacího vedení Faster CZ</v>
      </c>
      <c r="F87" s="206"/>
      <c r="G87" s="206"/>
      <c r="H87" s="206"/>
      <c r="L87" s="27"/>
    </row>
    <row r="88" spans="2:12" s="1" customFormat="1" ht="6.95" customHeight="1">
      <c r="B88" s="27"/>
      <c r="L88" s="27"/>
    </row>
    <row r="89" spans="2:12" s="1" customFormat="1" ht="12" customHeight="1">
      <c r="B89" s="27"/>
      <c r="C89" s="24" t="s">
        <v>20</v>
      </c>
      <c r="F89" s="22" t="str">
        <f>F12</f>
        <v xml:space="preserve"> </v>
      </c>
      <c r="I89" s="24" t="s">
        <v>22</v>
      </c>
      <c r="J89" s="47" t="str">
        <f>IF(J12="","",J12)</f>
        <v>30. 5. 2018</v>
      </c>
      <c r="L89" s="27"/>
    </row>
    <row r="90" spans="2:12" s="1" customFormat="1" ht="6.95" customHeight="1">
      <c r="B90" s="27"/>
      <c r="L90" s="27"/>
    </row>
    <row r="91" spans="2:12" s="1" customFormat="1" ht="27.95" customHeight="1">
      <c r="B91" s="27"/>
      <c r="C91" s="24" t="s">
        <v>26</v>
      </c>
      <c r="F91" s="22" t="str">
        <f>E15</f>
        <v>Brněnské komunikace, a.s.</v>
      </c>
      <c r="I91" s="24" t="s">
        <v>32</v>
      </c>
      <c r="J91" s="25" t="str">
        <f>E21</f>
        <v>Projekční kancelář PRIS spol. s r. o.</v>
      </c>
      <c r="L91" s="27"/>
    </row>
    <row r="92" spans="2:12" s="1" customFormat="1" ht="15.2" customHeight="1">
      <c r="B92" s="27"/>
      <c r="C92" s="24" t="s">
        <v>31</v>
      </c>
      <c r="F92" s="22" t="str">
        <f>IF(E18="","",E18)</f>
        <v xml:space="preserve"> </v>
      </c>
      <c r="I92" s="24" t="s">
        <v>36</v>
      </c>
      <c r="J92" s="25" t="str">
        <f>E24</f>
        <v xml:space="preserve"> </v>
      </c>
      <c r="L92" s="27"/>
    </row>
    <row r="93" spans="2:12" s="1" customFormat="1" ht="10.35" customHeight="1">
      <c r="B93" s="27"/>
      <c r="L93" s="27"/>
    </row>
    <row r="94" spans="2:12" s="1" customFormat="1" ht="29.25" customHeight="1">
      <c r="B94" s="27"/>
      <c r="C94" s="96" t="s">
        <v>120</v>
      </c>
      <c r="D94" s="88"/>
      <c r="E94" s="88"/>
      <c r="F94" s="88"/>
      <c r="G94" s="88"/>
      <c r="H94" s="88"/>
      <c r="I94" s="88"/>
      <c r="J94" s="97" t="s">
        <v>121</v>
      </c>
      <c r="K94" s="88"/>
      <c r="L94" s="27"/>
    </row>
    <row r="95" spans="2:12" s="1" customFormat="1" ht="10.35" customHeight="1">
      <c r="B95" s="27"/>
      <c r="L95" s="27"/>
    </row>
    <row r="96" spans="2:47" s="1" customFormat="1" ht="22.9" customHeight="1">
      <c r="B96" s="27"/>
      <c r="C96" s="98" t="s">
        <v>122</v>
      </c>
      <c r="J96" s="61">
        <f>J122</f>
        <v>0</v>
      </c>
      <c r="L96" s="27"/>
      <c r="AU96" s="15" t="s">
        <v>123</v>
      </c>
    </row>
    <row r="97" spans="2:12" s="8" customFormat="1" ht="24.95" customHeight="1">
      <c r="B97" s="99"/>
      <c r="D97" s="100" t="s">
        <v>1494</v>
      </c>
      <c r="E97" s="101"/>
      <c r="F97" s="101"/>
      <c r="G97" s="101"/>
      <c r="H97" s="101"/>
      <c r="I97" s="101"/>
      <c r="J97" s="102">
        <f>J123</f>
        <v>0</v>
      </c>
      <c r="L97" s="99"/>
    </row>
    <row r="98" spans="2:12" s="8" customFormat="1" ht="24.95" customHeight="1">
      <c r="B98" s="99"/>
      <c r="D98" s="100" t="s">
        <v>1495</v>
      </c>
      <c r="E98" s="101"/>
      <c r="F98" s="101"/>
      <c r="G98" s="101"/>
      <c r="H98" s="101"/>
      <c r="I98" s="101"/>
      <c r="J98" s="102">
        <f>J142</f>
        <v>0</v>
      </c>
      <c r="L98" s="99"/>
    </row>
    <row r="99" spans="2:12" s="8" customFormat="1" ht="24.95" customHeight="1">
      <c r="B99" s="99"/>
      <c r="D99" s="100" t="s">
        <v>1496</v>
      </c>
      <c r="E99" s="101"/>
      <c r="F99" s="101"/>
      <c r="G99" s="101"/>
      <c r="H99" s="101"/>
      <c r="I99" s="101"/>
      <c r="J99" s="102">
        <f>J147</f>
        <v>0</v>
      </c>
      <c r="L99" s="99"/>
    </row>
    <row r="100" spans="2:12" s="8" customFormat="1" ht="24.95" customHeight="1">
      <c r="B100" s="99"/>
      <c r="D100" s="100" t="s">
        <v>1497</v>
      </c>
      <c r="E100" s="101"/>
      <c r="F100" s="101"/>
      <c r="G100" s="101"/>
      <c r="H100" s="101"/>
      <c r="I100" s="101"/>
      <c r="J100" s="102">
        <f>J156</f>
        <v>0</v>
      </c>
      <c r="L100" s="99"/>
    </row>
    <row r="101" spans="2:12" s="8" customFormat="1" ht="24.95" customHeight="1">
      <c r="B101" s="99"/>
      <c r="D101" s="100" t="s">
        <v>1498</v>
      </c>
      <c r="E101" s="101"/>
      <c r="F101" s="101"/>
      <c r="G101" s="101"/>
      <c r="H101" s="101"/>
      <c r="I101" s="101"/>
      <c r="J101" s="102">
        <f>J161</f>
        <v>0</v>
      </c>
      <c r="L101" s="99"/>
    </row>
    <row r="102" spans="2:12" s="8" customFormat="1" ht="24.95" customHeight="1">
      <c r="B102" s="99"/>
      <c r="D102" s="100" t="s">
        <v>1499</v>
      </c>
      <c r="E102" s="101"/>
      <c r="F102" s="101"/>
      <c r="G102" s="101"/>
      <c r="H102" s="101"/>
      <c r="I102" s="101"/>
      <c r="J102" s="102">
        <f>J164</f>
        <v>0</v>
      </c>
      <c r="L102" s="99"/>
    </row>
    <row r="103" spans="2:12" s="1" customFormat="1" ht="21.75" customHeight="1">
      <c r="B103" s="27"/>
      <c r="L103" s="27"/>
    </row>
    <row r="104" spans="2:12" s="1" customFormat="1" ht="6.95" customHeight="1">
      <c r="B104" s="39"/>
      <c r="C104" s="40"/>
      <c r="D104" s="40"/>
      <c r="E104" s="40"/>
      <c r="F104" s="40"/>
      <c r="G104" s="40"/>
      <c r="H104" s="40"/>
      <c r="I104" s="40"/>
      <c r="J104" s="40"/>
      <c r="K104" s="40"/>
      <c r="L104" s="27"/>
    </row>
    <row r="108" spans="2:12" s="1" customFormat="1" ht="6.95" customHeight="1">
      <c r="B108" s="41"/>
      <c r="C108" s="42"/>
      <c r="D108" s="42"/>
      <c r="E108" s="42"/>
      <c r="F108" s="42"/>
      <c r="G108" s="42"/>
      <c r="H108" s="42"/>
      <c r="I108" s="42"/>
      <c r="J108" s="42"/>
      <c r="K108" s="42"/>
      <c r="L108" s="27"/>
    </row>
    <row r="109" spans="2:12" s="1" customFormat="1" ht="24.95" customHeight="1">
      <c r="B109" s="27"/>
      <c r="C109" s="19" t="s">
        <v>130</v>
      </c>
      <c r="L109" s="27"/>
    </row>
    <row r="110" spans="2:12" s="1" customFormat="1" ht="6.95" customHeight="1">
      <c r="B110" s="27"/>
      <c r="L110" s="27"/>
    </row>
    <row r="111" spans="2:12" s="1" customFormat="1" ht="12" customHeight="1">
      <c r="B111" s="27"/>
      <c r="C111" s="24" t="s">
        <v>14</v>
      </c>
      <c r="L111" s="27"/>
    </row>
    <row r="112" spans="2:12" s="1" customFormat="1" ht="16.5" customHeight="1">
      <c r="B112" s="27"/>
      <c r="E112" s="207" t="str">
        <f>E7</f>
        <v>Oprava mostu ev. č. BM-569 Bernáčkova přes Svratku - AKTUALIZACE 2019</v>
      </c>
      <c r="F112" s="208"/>
      <c r="G112" s="208"/>
      <c r="H112" s="208"/>
      <c r="L112" s="27"/>
    </row>
    <row r="113" spans="2:12" s="1" customFormat="1" ht="12" customHeight="1">
      <c r="B113" s="27"/>
      <c r="C113" s="24" t="s">
        <v>117</v>
      </c>
      <c r="L113" s="27"/>
    </row>
    <row r="114" spans="2:12" s="1" customFormat="1" ht="16.5" customHeight="1">
      <c r="B114" s="27"/>
      <c r="E114" s="192" t="str">
        <f>E9</f>
        <v>SO 402.2 - Definitivní přeložka sdělovacího vedení Faster CZ</v>
      </c>
      <c r="F114" s="206"/>
      <c r="G114" s="206"/>
      <c r="H114" s="206"/>
      <c r="L114" s="27"/>
    </row>
    <row r="115" spans="2:12" s="1" customFormat="1" ht="6.95" customHeight="1">
      <c r="B115" s="27"/>
      <c r="L115" s="27"/>
    </row>
    <row r="116" spans="2:12" s="1" customFormat="1" ht="12" customHeight="1">
      <c r="B116" s="27"/>
      <c r="C116" s="24" t="s">
        <v>20</v>
      </c>
      <c r="F116" s="22" t="str">
        <f>F12</f>
        <v xml:space="preserve"> </v>
      </c>
      <c r="I116" s="24" t="s">
        <v>22</v>
      </c>
      <c r="J116" s="47" t="str">
        <f>IF(J12="","",J12)</f>
        <v>30. 5. 2018</v>
      </c>
      <c r="L116" s="27"/>
    </row>
    <row r="117" spans="2:12" s="1" customFormat="1" ht="6.95" customHeight="1">
      <c r="B117" s="27"/>
      <c r="L117" s="27"/>
    </row>
    <row r="118" spans="2:12" s="1" customFormat="1" ht="27.95" customHeight="1">
      <c r="B118" s="27"/>
      <c r="C118" s="24" t="s">
        <v>26</v>
      </c>
      <c r="F118" s="22" t="str">
        <f>E15</f>
        <v>Brněnské komunikace, a.s.</v>
      </c>
      <c r="I118" s="24" t="s">
        <v>32</v>
      </c>
      <c r="J118" s="25" t="str">
        <f>E21</f>
        <v>Projekční kancelář PRIS spol. s r. o.</v>
      </c>
      <c r="L118" s="27"/>
    </row>
    <row r="119" spans="2:12" s="1" customFormat="1" ht="15.2" customHeight="1">
      <c r="B119" s="27"/>
      <c r="C119" s="24" t="s">
        <v>31</v>
      </c>
      <c r="F119" s="22" t="str">
        <f>IF(E18="","",E18)</f>
        <v xml:space="preserve"> </v>
      </c>
      <c r="I119" s="24" t="s">
        <v>36</v>
      </c>
      <c r="J119" s="25" t="str">
        <f>E24</f>
        <v xml:space="preserve"> </v>
      </c>
      <c r="L119" s="27"/>
    </row>
    <row r="120" spans="2:12" s="1" customFormat="1" ht="10.35" customHeight="1">
      <c r="B120" s="27"/>
      <c r="L120" s="27"/>
    </row>
    <row r="121" spans="2:20" s="10" customFormat="1" ht="29.25" customHeight="1">
      <c r="B121" s="107"/>
      <c r="C121" s="108" t="s">
        <v>131</v>
      </c>
      <c r="D121" s="109" t="s">
        <v>64</v>
      </c>
      <c r="E121" s="109" t="s">
        <v>60</v>
      </c>
      <c r="F121" s="109" t="s">
        <v>61</v>
      </c>
      <c r="G121" s="109" t="s">
        <v>132</v>
      </c>
      <c r="H121" s="109" t="s">
        <v>133</v>
      </c>
      <c r="I121" s="109" t="s">
        <v>134</v>
      </c>
      <c r="J121" s="110" t="s">
        <v>121</v>
      </c>
      <c r="K121" s="111" t="s">
        <v>135</v>
      </c>
      <c r="L121" s="107"/>
      <c r="M121" s="54" t="s">
        <v>1</v>
      </c>
      <c r="N121" s="55" t="s">
        <v>43</v>
      </c>
      <c r="O121" s="55" t="s">
        <v>136</v>
      </c>
      <c r="P121" s="55" t="s">
        <v>137</v>
      </c>
      <c r="Q121" s="55" t="s">
        <v>138</v>
      </c>
      <c r="R121" s="55" t="s">
        <v>139</v>
      </c>
      <c r="S121" s="55" t="s">
        <v>140</v>
      </c>
      <c r="T121" s="56" t="s">
        <v>141</v>
      </c>
    </row>
    <row r="122" spans="2:63" s="1" customFormat="1" ht="22.9" customHeight="1">
      <c r="B122" s="27"/>
      <c r="C122" s="59" t="s">
        <v>142</v>
      </c>
      <c r="J122" s="112">
        <f>BK122</f>
        <v>0</v>
      </c>
      <c r="L122" s="27"/>
      <c r="M122" s="57"/>
      <c r="N122" s="48"/>
      <c r="O122" s="48"/>
      <c r="P122" s="113">
        <f>P123+P142+P147+P156+P161+P164</f>
        <v>59.196631</v>
      </c>
      <c r="Q122" s="48"/>
      <c r="R122" s="113">
        <f>R123+R142+R147+R156+R161+R164</f>
        <v>0.014849999999999999</v>
      </c>
      <c r="S122" s="48"/>
      <c r="T122" s="114">
        <f>T123+T142+T147+T156+T161+T164</f>
        <v>0</v>
      </c>
      <c r="AT122" s="15" t="s">
        <v>78</v>
      </c>
      <c r="AU122" s="15" t="s">
        <v>123</v>
      </c>
      <c r="BK122" s="115">
        <f>BK123+BK142+BK147+BK156+BK161+BK164</f>
        <v>0</v>
      </c>
    </row>
    <row r="123" spans="2:63" s="11" customFormat="1" ht="25.9" customHeight="1">
      <c r="B123" s="116"/>
      <c r="D123" s="117" t="s">
        <v>78</v>
      </c>
      <c r="E123" s="118" t="s">
        <v>19</v>
      </c>
      <c r="F123" s="118" t="s">
        <v>232</v>
      </c>
      <c r="J123" s="119">
        <f>BK123</f>
        <v>0</v>
      </c>
      <c r="L123" s="116"/>
      <c r="M123" s="120"/>
      <c r="P123" s="121">
        <f>SUM(P124:P141)</f>
        <v>55.115894999999995</v>
      </c>
      <c r="R123" s="121">
        <f>SUM(R124:R141)</f>
        <v>0</v>
      </c>
      <c r="T123" s="122">
        <f>SUM(T124:T141)</f>
        <v>0</v>
      </c>
      <c r="AR123" s="117" t="s">
        <v>19</v>
      </c>
      <c r="AT123" s="123" t="s">
        <v>78</v>
      </c>
      <c r="AU123" s="123" t="s">
        <v>79</v>
      </c>
      <c r="AY123" s="117" t="s">
        <v>146</v>
      </c>
      <c r="BK123" s="124">
        <f>SUM(BK124:BK141)</f>
        <v>0</v>
      </c>
    </row>
    <row r="124" spans="2:65" s="1" customFormat="1" ht="24" customHeight="1">
      <c r="B124" s="127"/>
      <c r="C124" s="128" t="s">
        <v>19</v>
      </c>
      <c r="D124" s="128" t="s">
        <v>149</v>
      </c>
      <c r="E124" s="129" t="s">
        <v>1500</v>
      </c>
      <c r="F124" s="130" t="s">
        <v>1501</v>
      </c>
      <c r="G124" s="131" t="s">
        <v>301</v>
      </c>
      <c r="H124" s="132">
        <v>12.46</v>
      </c>
      <c r="I124" s="133"/>
      <c r="J124" s="133">
        <f>ROUND(I124*H124,2)</f>
        <v>0</v>
      </c>
      <c r="K124" s="130" t="s">
        <v>188</v>
      </c>
      <c r="L124" s="27"/>
      <c r="M124" s="134" t="s">
        <v>1</v>
      </c>
      <c r="N124" s="135" t="s">
        <v>44</v>
      </c>
      <c r="O124" s="136">
        <v>2.32</v>
      </c>
      <c r="P124" s="136">
        <f>O124*H124</f>
        <v>28.9072</v>
      </c>
      <c r="Q124" s="136">
        <v>0</v>
      </c>
      <c r="R124" s="136">
        <f>Q124*H124</f>
        <v>0</v>
      </c>
      <c r="S124" s="136">
        <v>0</v>
      </c>
      <c r="T124" s="137">
        <f>S124*H124</f>
        <v>0</v>
      </c>
      <c r="AR124" s="138" t="s">
        <v>171</v>
      </c>
      <c r="AT124" s="138" t="s">
        <v>149</v>
      </c>
      <c r="AU124" s="138" t="s">
        <v>19</v>
      </c>
      <c r="AY124" s="15" t="s">
        <v>146</v>
      </c>
      <c r="BE124" s="139">
        <f>IF(N124="základní",J124,0)</f>
        <v>0</v>
      </c>
      <c r="BF124" s="139">
        <f>IF(N124="snížená",J124,0)</f>
        <v>0</v>
      </c>
      <c r="BG124" s="139">
        <f>IF(N124="zákl. přenesená",J124,0)</f>
        <v>0</v>
      </c>
      <c r="BH124" s="139">
        <f>IF(N124="sníž. přenesená",J124,0)</f>
        <v>0</v>
      </c>
      <c r="BI124" s="139">
        <f>IF(N124="nulová",J124,0)</f>
        <v>0</v>
      </c>
      <c r="BJ124" s="15" t="s">
        <v>19</v>
      </c>
      <c r="BK124" s="139">
        <f>ROUND(I124*H124,2)</f>
        <v>0</v>
      </c>
      <c r="BL124" s="15" t="s">
        <v>171</v>
      </c>
      <c r="BM124" s="138" t="s">
        <v>1502</v>
      </c>
    </row>
    <row r="125" spans="2:47" s="1" customFormat="1" ht="29.25">
      <c r="B125" s="27"/>
      <c r="D125" s="140" t="s">
        <v>156</v>
      </c>
      <c r="F125" s="141" t="s">
        <v>1503</v>
      </c>
      <c r="L125" s="27"/>
      <c r="M125" s="142"/>
      <c r="T125" s="51"/>
      <c r="AT125" s="15" t="s">
        <v>156</v>
      </c>
      <c r="AU125" s="15" t="s">
        <v>19</v>
      </c>
    </row>
    <row r="126" spans="2:47" s="1" customFormat="1" ht="39">
      <c r="B126" s="27"/>
      <c r="D126" s="140" t="s">
        <v>158</v>
      </c>
      <c r="F126" s="143" t="s">
        <v>1569</v>
      </c>
      <c r="L126" s="27"/>
      <c r="M126" s="142"/>
      <c r="T126" s="51"/>
      <c r="AT126" s="15" t="s">
        <v>158</v>
      </c>
      <c r="AU126" s="15" t="s">
        <v>19</v>
      </c>
    </row>
    <row r="127" spans="2:51" s="12" customFormat="1" ht="12">
      <c r="B127" s="147"/>
      <c r="D127" s="140" t="s">
        <v>259</v>
      </c>
      <c r="E127" s="148" t="s">
        <v>1</v>
      </c>
      <c r="F127" s="149" t="s">
        <v>1570</v>
      </c>
      <c r="H127" s="150">
        <v>7.84</v>
      </c>
      <c r="L127" s="147"/>
      <c r="M127" s="151"/>
      <c r="T127" s="152"/>
      <c r="AT127" s="148" t="s">
        <v>259</v>
      </c>
      <c r="AU127" s="148" t="s">
        <v>19</v>
      </c>
      <c r="AV127" s="12" t="s">
        <v>88</v>
      </c>
      <c r="AW127" s="12" t="s">
        <v>35</v>
      </c>
      <c r="AX127" s="12" t="s">
        <v>79</v>
      </c>
      <c r="AY127" s="148" t="s">
        <v>146</v>
      </c>
    </row>
    <row r="128" spans="2:51" s="12" customFormat="1" ht="12">
      <c r="B128" s="147"/>
      <c r="D128" s="140" t="s">
        <v>259</v>
      </c>
      <c r="E128" s="148" t="s">
        <v>1</v>
      </c>
      <c r="F128" s="149" t="s">
        <v>1571</v>
      </c>
      <c r="H128" s="150">
        <v>4.62</v>
      </c>
      <c r="L128" s="147"/>
      <c r="M128" s="151"/>
      <c r="T128" s="152"/>
      <c r="AT128" s="148" t="s">
        <v>259</v>
      </c>
      <c r="AU128" s="148" t="s">
        <v>19</v>
      </c>
      <c r="AV128" s="12" t="s">
        <v>88</v>
      </c>
      <c r="AW128" s="12" t="s">
        <v>35</v>
      </c>
      <c r="AX128" s="12" t="s">
        <v>79</v>
      </c>
      <c r="AY128" s="148" t="s">
        <v>146</v>
      </c>
    </row>
    <row r="129" spans="2:51" s="13" customFormat="1" ht="12">
      <c r="B129" s="153"/>
      <c r="D129" s="140" t="s">
        <v>259</v>
      </c>
      <c r="E129" s="154" t="s">
        <v>1</v>
      </c>
      <c r="F129" s="155" t="s">
        <v>263</v>
      </c>
      <c r="H129" s="156">
        <v>12.46</v>
      </c>
      <c r="L129" s="153"/>
      <c r="M129" s="157"/>
      <c r="T129" s="158"/>
      <c r="AT129" s="154" t="s">
        <v>259</v>
      </c>
      <c r="AU129" s="154" t="s">
        <v>19</v>
      </c>
      <c r="AV129" s="13" t="s">
        <v>171</v>
      </c>
      <c r="AW129" s="13" t="s">
        <v>35</v>
      </c>
      <c r="AX129" s="13" t="s">
        <v>19</v>
      </c>
      <c r="AY129" s="154" t="s">
        <v>146</v>
      </c>
    </row>
    <row r="130" spans="2:65" s="1" customFormat="1" ht="24" customHeight="1">
      <c r="B130" s="127"/>
      <c r="C130" s="128" t="s">
        <v>88</v>
      </c>
      <c r="D130" s="128" t="s">
        <v>149</v>
      </c>
      <c r="E130" s="129" t="s">
        <v>662</v>
      </c>
      <c r="F130" s="130" t="s">
        <v>663</v>
      </c>
      <c r="G130" s="131" t="s">
        <v>301</v>
      </c>
      <c r="H130" s="132">
        <v>11.305</v>
      </c>
      <c r="I130" s="133"/>
      <c r="J130" s="133">
        <f>ROUND(I130*H130,2)</f>
        <v>0</v>
      </c>
      <c r="K130" s="130" t="s">
        <v>188</v>
      </c>
      <c r="L130" s="27"/>
      <c r="M130" s="134" t="s">
        <v>1</v>
      </c>
      <c r="N130" s="135" t="s">
        <v>44</v>
      </c>
      <c r="O130" s="136">
        <v>0.299</v>
      </c>
      <c r="P130" s="136">
        <f>O130*H130</f>
        <v>3.3801949999999996</v>
      </c>
      <c r="Q130" s="136">
        <v>0</v>
      </c>
      <c r="R130" s="136">
        <f>Q130*H130</f>
        <v>0</v>
      </c>
      <c r="S130" s="136">
        <v>0</v>
      </c>
      <c r="T130" s="137">
        <f>S130*H130</f>
        <v>0</v>
      </c>
      <c r="AR130" s="138" t="s">
        <v>171</v>
      </c>
      <c r="AT130" s="138" t="s">
        <v>149</v>
      </c>
      <c r="AU130" s="138" t="s">
        <v>19</v>
      </c>
      <c r="AY130" s="15" t="s">
        <v>146</v>
      </c>
      <c r="BE130" s="139">
        <f>IF(N130="základní",J130,0)</f>
        <v>0</v>
      </c>
      <c r="BF130" s="139">
        <f>IF(N130="snížená",J130,0)</f>
        <v>0</v>
      </c>
      <c r="BG130" s="139">
        <f>IF(N130="zákl. přenesená",J130,0)</f>
        <v>0</v>
      </c>
      <c r="BH130" s="139">
        <f>IF(N130="sníž. přenesená",J130,0)</f>
        <v>0</v>
      </c>
      <c r="BI130" s="139">
        <f>IF(N130="nulová",J130,0)</f>
        <v>0</v>
      </c>
      <c r="BJ130" s="15" t="s">
        <v>19</v>
      </c>
      <c r="BK130" s="139">
        <f>ROUND(I130*H130,2)</f>
        <v>0</v>
      </c>
      <c r="BL130" s="15" t="s">
        <v>171</v>
      </c>
      <c r="BM130" s="138" t="s">
        <v>1507</v>
      </c>
    </row>
    <row r="131" spans="2:47" s="1" customFormat="1" ht="29.25">
      <c r="B131" s="27"/>
      <c r="D131" s="140" t="s">
        <v>156</v>
      </c>
      <c r="F131" s="141" t="s">
        <v>665</v>
      </c>
      <c r="L131" s="27"/>
      <c r="M131" s="142"/>
      <c r="T131" s="51"/>
      <c r="AT131" s="15" t="s">
        <v>156</v>
      </c>
      <c r="AU131" s="15" t="s">
        <v>19</v>
      </c>
    </row>
    <row r="132" spans="2:47" s="1" customFormat="1" ht="39">
      <c r="B132" s="27"/>
      <c r="D132" s="140" t="s">
        <v>158</v>
      </c>
      <c r="F132" s="143" t="s">
        <v>1572</v>
      </c>
      <c r="L132" s="27"/>
      <c r="M132" s="142"/>
      <c r="T132" s="51"/>
      <c r="AT132" s="15" t="s">
        <v>158</v>
      </c>
      <c r="AU132" s="15" t="s">
        <v>19</v>
      </c>
    </row>
    <row r="133" spans="2:51" s="12" customFormat="1" ht="12">
      <c r="B133" s="147"/>
      <c r="D133" s="140" t="s">
        <v>259</v>
      </c>
      <c r="E133" s="148" t="s">
        <v>1</v>
      </c>
      <c r="F133" s="149" t="s">
        <v>1573</v>
      </c>
      <c r="H133" s="150">
        <v>7.84</v>
      </c>
      <c r="L133" s="147"/>
      <c r="M133" s="151"/>
      <c r="T133" s="152"/>
      <c r="AT133" s="148" t="s">
        <v>259</v>
      </c>
      <c r="AU133" s="148" t="s">
        <v>19</v>
      </c>
      <c r="AV133" s="12" t="s">
        <v>88</v>
      </c>
      <c r="AW133" s="12" t="s">
        <v>35</v>
      </c>
      <c r="AX133" s="12" t="s">
        <v>79</v>
      </c>
      <c r="AY133" s="148" t="s">
        <v>146</v>
      </c>
    </row>
    <row r="134" spans="2:51" s="12" customFormat="1" ht="12">
      <c r="B134" s="147"/>
      <c r="D134" s="140" t="s">
        <v>259</v>
      </c>
      <c r="E134" s="148" t="s">
        <v>1</v>
      </c>
      <c r="F134" s="149" t="s">
        <v>1574</v>
      </c>
      <c r="H134" s="150">
        <v>3.465</v>
      </c>
      <c r="L134" s="147"/>
      <c r="M134" s="151"/>
      <c r="T134" s="152"/>
      <c r="AT134" s="148" t="s">
        <v>259</v>
      </c>
      <c r="AU134" s="148" t="s">
        <v>19</v>
      </c>
      <c r="AV134" s="12" t="s">
        <v>88</v>
      </c>
      <c r="AW134" s="12" t="s">
        <v>35</v>
      </c>
      <c r="AX134" s="12" t="s">
        <v>79</v>
      </c>
      <c r="AY134" s="148" t="s">
        <v>146</v>
      </c>
    </row>
    <row r="135" spans="2:51" s="13" customFormat="1" ht="12">
      <c r="B135" s="153"/>
      <c r="D135" s="140" t="s">
        <v>259</v>
      </c>
      <c r="E135" s="154" t="s">
        <v>1</v>
      </c>
      <c r="F135" s="155" t="s">
        <v>263</v>
      </c>
      <c r="H135" s="156">
        <v>11.305</v>
      </c>
      <c r="L135" s="153"/>
      <c r="M135" s="157"/>
      <c r="T135" s="158"/>
      <c r="AT135" s="154" t="s">
        <v>259</v>
      </c>
      <c r="AU135" s="154" t="s">
        <v>19</v>
      </c>
      <c r="AV135" s="13" t="s">
        <v>171</v>
      </c>
      <c r="AW135" s="13" t="s">
        <v>35</v>
      </c>
      <c r="AX135" s="13" t="s">
        <v>19</v>
      </c>
      <c r="AY135" s="154" t="s">
        <v>146</v>
      </c>
    </row>
    <row r="136" spans="2:65" s="1" customFormat="1" ht="24" customHeight="1">
      <c r="B136" s="127"/>
      <c r="C136" s="128" t="s">
        <v>165</v>
      </c>
      <c r="D136" s="128" t="s">
        <v>149</v>
      </c>
      <c r="E136" s="129" t="s">
        <v>672</v>
      </c>
      <c r="F136" s="130" t="s">
        <v>673</v>
      </c>
      <c r="G136" s="131" t="s">
        <v>245</v>
      </c>
      <c r="H136" s="132">
        <v>133.5</v>
      </c>
      <c r="I136" s="133"/>
      <c r="J136" s="133">
        <f>ROUND(I136*H136,2)</f>
        <v>0</v>
      </c>
      <c r="K136" s="130" t="s">
        <v>188</v>
      </c>
      <c r="L136" s="27"/>
      <c r="M136" s="134" t="s">
        <v>1</v>
      </c>
      <c r="N136" s="135" t="s">
        <v>44</v>
      </c>
      <c r="O136" s="136">
        <v>0.171</v>
      </c>
      <c r="P136" s="136">
        <f>O136*H136</f>
        <v>22.828500000000002</v>
      </c>
      <c r="Q136" s="136">
        <v>0</v>
      </c>
      <c r="R136" s="136">
        <f>Q136*H136</f>
        <v>0</v>
      </c>
      <c r="S136" s="136">
        <v>0</v>
      </c>
      <c r="T136" s="137">
        <f>S136*H136</f>
        <v>0</v>
      </c>
      <c r="AR136" s="138" t="s">
        <v>171</v>
      </c>
      <c r="AT136" s="138" t="s">
        <v>149</v>
      </c>
      <c r="AU136" s="138" t="s">
        <v>19</v>
      </c>
      <c r="AY136" s="15" t="s">
        <v>146</v>
      </c>
      <c r="BE136" s="139">
        <f>IF(N136="základní",J136,0)</f>
        <v>0</v>
      </c>
      <c r="BF136" s="139">
        <f>IF(N136="snížená",J136,0)</f>
        <v>0</v>
      </c>
      <c r="BG136" s="139">
        <f>IF(N136="zákl. přenesená",J136,0)</f>
        <v>0</v>
      </c>
      <c r="BH136" s="139">
        <f>IF(N136="sníž. přenesená",J136,0)</f>
        <v>0</v>
      </c>
      <c r="BI136" s="139">
        <f>IF(N136="nulová",J136,0)</f>
        <v>0</v>
      </c>
      <c r="BJ136" s="15" t="s">
        <v>19</v>
      </c>
      <c r="BK136" s="139">
        <f>ROUND(I136*H136,2)</f>
        <v>0</v>
      </c>
      <c r="BL136" s="15" t="s">
        <v>171</v>
      </c>
      <c r="BM136" s="138" t="s">
        <v>1511</v>
      </c>
    </row>
    <row r="137" spans="2:47" s="1" customFormat="1" ht="29.25">
      <c r="B137" s="27"/>
      <c r="D137" s="140" t="s">
        <v>156</v>
      </c>
      <c r="F137" s="141" t="s">
        <v>675</v>
      </c>
      <c r="L137" s="27"/>
      <c r="M137" s="142"/>
      <c r="T137" s="51"/>
      <c r="AT137" s="15" t="s">
        <v>156</v>
      </c>
      <c r="AU137" s="15" t="s">
        <v>19</v>
      </c>
    </row>
    <row r="138" spans="2:47" s="1" customFormat="1" ht="29.25">
      <c r="B138" s="27"/>
      <c r="D138" s="140" t="s">
        <v>158</v>
      </c>
      <c r="F138" s="143" t="s">
        <v>1575</v>
      </c>
      <c r="L138" s="27"/>
      <c r="M138" s="142"/>
      <c r="T138" s="51"/>
      <c r="AT138" s="15" t="s">
        <v>158</v>
      </c>
      <c r="AU138" s="15" t="s">
        <v>19</v>
      </c>
    </row>
    <row r="139" spans="2:51" s="12" customFormat="1" ht="12">
      <c r="B139" s="147"/>
      <c r="D139" s="140" t="s">
        <v>259</v>
      </c>
      <c r="E139" s="148" t="s">
        <v>1</v>
      </c>
      <c r="F139" s="149" t="s">
        <v>1576</v>
      </c>
      <c r="H139" s="150">
        <v>84</v>
      </c>
      <c r="L139" s="147"/>
      <c r="M139" s="151"/>
      <c r="T139" s="152"/>
      <c r="AT139" s="148" t="s">
        <v>259</v>
      </c>
      <c r="AU139" s="148" t="s">
        <v>19</v>
      </c>
      <c r="AV139" s="12" t="s">
        <v>88</v>
      </c>
      <c r="AW139" s="12" t="s">
        <v>35</v>
      </c>
      <c r="AX139" s="12" t="s">
        <v>79</v>
      </c>
      <c r="AY139" s="148" t="s">
        <v>146</v>
      </c>
    </row>
    <row r="140" spans="2:51" s="12" customFormat="1" ht="12">
      <c r="B140" s="147"/>
      <c r="D140" s="140" t="s">
        <v>259</v>
      </c>
      <c r="E140" s="148" t="s">
        <v>1</v>
      </c>
      <c r="F140" s="149" t="s">
        <v>1577</v>
      </c>
      <c r="H140" s="150">
        <v>49.5</v>
      </c>
      <c r="L140" s="147"/>
      <c r="M140" s="151"/>
      <c r="T140" s="152"/>
      <c r="AT140" s="148" t="s">
        <v>259</v>
      </c>
      <c r="AU140" s="148" t="s">
        <v>19</v>
      </c>
      <c r="AV140" s="12" t="s">
        <v>88</v>
      </c>
      <c r="AW140" s="12" t="s">
        <v>35</v>
      </c>
      <c r="AX140" s="12" t="s">
        <v>79</v>
      </c>
      <c r="AY140" s="148" t="s">
        <v>146</v>
      </c>
    </row>
    <row r="141" spans="2:51" s="13" customFormat="1" ht="12">
      <c r="B141" s="153"/>
      <c r="D141" s="140" t="s">
        <v>259</v>
      </c>
      <c r="E141" s="154" t="s">
        <v>1</v>
      </c>
      <c r="F141" s="155" t="s">
        <v>263</v>
      </c>
      <c r="H141" s="156">
        <v>133.5</v>
      </c>
      <c r="L141" s="153"/>
      <c r="M141" s="157"/>
      <c r="T141" s="158"/>
      <c r="AT141" s="154" t="s">
        <v>259</v>
      </c>
      <c r="AU141" s="154" t="s">
        <v>19</v>
      </c>
      <c r="AV141" s="13" t="s">
        <v>171</v>
      </c>
      <c r="AW141" s="13" t="s">
        <v>35</v>
      </c>
      <c r="AX141" s="13" t="s">
        <v>19</v>
      </c>
      <c r="AY141" s="154" t="s">
        <v>146</v>
      </c>
    </row>
    <row r="142" spans="2:63" s="11" customFormat="1" ht="25.9" customHeight="1">
      <c r="B142" s="116"/>
      <c r="D142" s="117" t="s">
        <v>78</v>
      </c>
      <c r="E142" s="118" t="s">
        <v>165</v>
      </c>
      <c r="F142" s="118" t="s">
        <v>1515</v>
      </c>
      <c r="J142" s="119">
        <f>BK142</f>
        <v>0</v>
      </c>
      <c r="L142" s="116"/>
      <c r="M142" s="120"/>
      <c r="P142" s="121">
        <f>SUM(P143:P146)</f>
        <v>0.8250000000000001</v>
      </c>
      <c r="R142" s="121">
        <f>SUM(R143:R146)</f>
        <v>0.013364999999999998</v>
      </c>
      <c r="T142" s="122">
        <f>SUM(T143:T146)</f>
        <v>0</v>
      </c>
      <c r="AR142" s="117" t="s">
        <v>19</v>
      </c>
      <c r="AT142" s="123" t="s">
        <v>78</v>
      </c>
      <c r="AU142" s="123" t="s">
        <v>79</v>
      </c>
      <c r="AY142" s="117" t="s">
        <v>146</v>
      </c>
      <c r="BK142" s="124">
        <f>SUM(BK143:BK146)</f>
        <v>0</v>
      </c>
    </row>
    <row r="143" spans="2:65" s="1" customFormat="1" ht="16.5" customHeight="1">
      <c r="B143" s="127"/>
      <c r="C143" s="128" t="s">
        <v>171</v>
      </c>
      <c r="D143" s="128" t="s">
        <v>149</v>
      </c>
      <c r="E143" s="129" t="s">
        <v>839</v>
      </c>
      <c r="F143" s="130" t="s">
        <v>840</v>
      </c>
      <c r="G143" s="131" t="s">
        <v>287</v>
      </c>
      <c r="H143" s="132">
        <v>16.5</v>
      </c>
      <c r="I143" s="133"/>
      <c r="J143" s="133">
        <f>ROUND(I143*H143,2)</f>
        <v>0</v>
      </c>
      <c r="K143" s="130" t="s">
        <v>188</v>
      </c>
      <c r="L143" s="27"/>
      <c r="M143" s="134" t="s">
        <v>1</v>
      </c>
      <c r="N143" s="135" t="s">
        <v>44</v>
      </c>
      <c r="O143" s="136">
        <v>0.05</v>
      </c>
      <c r="P143" s="136">
        <f>O143*H143</f>
        <v>0.8250000000000001</v>
      </c>
      <c r="Q143" s="136">
        <v>0.00081</v>
      </c>
      <c r="R143" s="136">
        <f>Q143*H143</f>
        <v>0.013364999999999998</v>
      </c>
      <c r="S143" s="136">
        <v>0</v>
      </c>
      <c r="T143" s="137">
        <f>S143*H143</f>
        <v>0</v>
      </c>
      <c r="AR143" s="138" t="s">
        <v>171</v>
      </c>
      <c r="AT143" s="138" t="s">
        <v>149</v>
      </c>
      <c r="AU143" s="138" t="s">
        <v>19</v>
      </c>
      <c r="AY143" s="15" t="s">
        <v>146</v>
      </c>
      <c r="BE143" s="139">
        <f>IF(N143="základní",J143,0)</f>
        <v>0</v>
      </c>
      <c r="BF143" s="139">
        <f>IF(N143="snížená",J143,0)</f>
        <v>0</v>
      </c>
      <c r="BG143" s="139">
        <f>IF(N143="zákl. přenesená",J143,0)</f>
        <v>0</v>
      </c>
      <c r="BH143" s="139">
        <f>IF(N143="sníž. přenesená",J143,0)</f>
        <v>0</v>
      </c>
      <c r="BI143" s="139">
        <f>IF(N143="nulová",J143,0)</f>
        <v>0</v>
      </c>
      <c r="BJ143" s="15" t="s">
        <v>19</v>
      </c>
      <c r="BK143" s="139">
        <f>ROUND(I143*H143,2)</f>
        <v>0</v>
      </c>
      <c r="BL143" s="15" t="s">
        <v>171</v>
      </c>
      <c r="BM143" s="138" t="s">
        <v>1516</v>
      </c>
    </row>
    <row r="144" spans="2:47" s="1" customFormat="1" ht="12">
      <c r="B144" s="27"/>
      <c r="D144" s="140" t="s">
        <v>156</v>
      </c>
      <c r="F144" s="141" t="s">
        <v>842</v>
      </c>
      <c r="L144" s="27"/>
      <c r="M144" s="142"/>
      <c r="T144" s="51"/>
      <c r="AT144" s="15" t="s">
        <v>156</v>
      </c>
      <c r="AU144" s="15" t="s">
        <v>19</v>
      </c>
    </row>
    <row r="145" spans="2:47" s="1" customFormat="1" ht="48.75">
      <c r="B145" s="27"/>
      <c r="D145" s="140" t="s">
        <v>158</v>
      </c>
      <c r="F145" s="143" t="s">
        <v>1578</v>
      </c>
      <c r="L145" s="27"/>
      <c r="M145" s="142"/>
      <c r="T145" s="51"/>
      <c r="AT145" s="15" t="s">
        <v>158</v>
      </c>
      <c r="AU145" s="15" t="s">
        <v>19</v>
      </c>
    </row>
    <row r="146" spans="2:51" s="12" customFormat="1" ht="12">
      <c r="B146" s="147"/>
      <c r="D146" s="140" t="s">
        <v>259</v>
      </c>
      <c r="E146" s="148" t="s">
        <v>1</v>
      </c>
      <c r="F146" s="149" t="s">
        <v>1579</v>
      </c>
      <c r="H146" s="150">
        <v>16.5</v>
      </c>
      <c r="L146" s="147"/>
      <c r="M146" s="151"/>
      <c r="T146" s="152"/>
      <c r="AT146" s="148" t="s">
        <v>259</v>
      </c>
      <c r="AU146" s="148" t="s">
        <v>19</v>
      </c>
      <c r="AV146" s="12" t="s">
        <v>88</v>
      </c>
      <c r="AW146" s="12" t="s">
        <v>35</v>
      </c>
      <c r="AX146" s="12" t="s">
        <v>19</v>
      </c>
      <c r="AY146" s="148" t="s">
        <v>146</v>
      </c>
    </row>
    <row r="147" spans="2:63" s="11" customFormat="1" ht="25.9" customHeight="1">
      <c r="B147" s="116"/>
      <c r="D147" s="117" t="s">
        <v>78</v>
      </c>
      <c r="E147" s="118" t="s">
        <v>171</v>
      </c>
      <c r="F147" s="118" t="s">
        <v>1518</v>
      </c>
      <c r="J147" s="119">
        <f>BK147</f>
        <v>0</v>
      </c>
      <c r="L147" s="116"/>
      <c r="M147" s="120"/>
      <c r="P147" s="121">
        <f>SUM(P148:P155)</f>
        <v>2.8356310000000002</v>
      </c>
      <c r="R147" s="121">
        <f>SUM(R148:R155)</f>
        <v>0</v>
      </c>
      <c r="T147" s="122">
        <f>SUM(T148:T155)</f>
        <v>0</v>
      </c>
      <c r="AR147" s="117" t="s">
        <v>19</v>
      </c>
      <c r="AT147" s="123" t="s">
        <v>78</v>
      </c>
      <c r="AU147" s="123" t="s">
        <v>79</v>
      </c>
      <c r="AY147" s="117" t="s">
        <v>146</v>
      </c>
      <c r="BK147" s="124">
        <f>SUM(BK148:BK155)</f>
        <v>0</v>
      </c>
    </row>
    <row r="148" spans="2:65" s="1" customFormat="1" ht="24" customHeight="1">
      <c r="B148" s="127"/>
      <c r="C148" s="128" t="s">
        <v>145</v>
      </c>
      <c r="D148" s="128" t="s">
        <v>149</v>
      </c>
      <c r="E148" s="129" t="s">
        <v>1580</v>
      </c>
      <c r="F148" s="130" t="s">
        <v>1581</v>
      </c>
      <c r="G148" s="131" t="s">
        <v>301</v>
      </c>
      <c r="H148" s="132">
        <v>0.188</v>
      </c>
      <c r="I148" s="133"/>
      <c r="J148" s="133">
        <f>ROUND(I148*H148,2)</f>
        <v>0</v>
      </c>
      <c r="K148" s="130" t="s">
        <v>188</v>
      </c>
      <c r="L148" s="27"/>
      <c r="M148" s="134" t="s">
        <v>1</v>
      </c>
      <c r="N148" s="135" t="s">
        <v>44</v>
      </c>
      <c r="O148" s="136">
        <v>6.992</v>
      </c>
      <c r="P148" s="136">
        <f>O148*H148</f>
        <v>1.314496</v>
      </c>
      <c r="Q148" s="136">
        <v>0</v>
      </c>
      <c r="R148" s="136">
        <f>Q148*H148</f>
        <v>0</v>
      </c>
      <c r="S148" s="136">
        <v>0</v>
      </c>
      <c r="T148" s="137">
        <f>S148*H148</f>
        <v>0</v>
      </c>
      <c r="AR148" s="138" t="s">
        <v>171</v>
      </c>
      <c r="AT148" s="138" t="s">
        <v>149</v>
      </c>
      <c r="AU148" s="138" t="s">
        <v>19</v>
      </c>
      <c r="AY148" s="15" t="s">
        <v>146</v>
      </c>
      <c r="BE148" s="139">
        <f>IF(N148="základní",J148,0)</f>
        <v>0</v>
      </c>
      <c r="BF148" s="139">
        <f>IF(N148="snížená",J148,0)</f>
        <v>0</v>
      </c>
      <c r="BG148" s="139">
        <f>IF(N148="zákl. přenesená",J148,0)</f>
        <v>0</v>
      </c>
      <c r="BH148" s="139">
        <f>IF(N148="sníž. přenesená",J148,0)</f>
        <v>0</v>
      </c>
      <c r="BI148" s="139">
        <f>IF(N148="nulová",J148,0)</f>
        <v>0</v>
      </c>
      <c r="BJ148" s="15" t="s">
        <v>19</v>
      </c>
      <c r="BK148" s="139">
        <f>ROUND(I148*H148,2)</f>
        <v>0</v>
      </c>
      <c r="BL148" s="15" t="s">
        <v>171</v>
      </c>
      <c r="BM148" s="138" t="s">
        <v>1582</v>
      </c>
    </row>
    <row r="149" spans="2:47" s="1" customFormat="1" ht="12">
      <c r="B149" s="27"/>
      <c r="D149" s="140" t="s">
        <v>156</v>
      </c>
      <c r="F149" s="141" t="s">
        <v>1583</v>
      </c>
      <c r="L149" s="27"/>
      <c r="M149" s="142"/>
      <c r="T149" s="51"/>
      <c r="AT149" s="15" t="s">
        <v>156</v>
      </c>
      <c r="AU149" s="15" t="s">
        <v>19</v>
      </c>
    </row>
    <row r="150" spans="2:47" s="1" customFormat="1" ht="48.75">
      <c r="B150" s="27"/>
      <c r="D150" s="140" t="s">
        <v>158</v>
      </c>
      <c r="F150" s="143" t="s">
        <v>1584</v>
      </c>
      <c r="L150" s="27"/>
      <c r="M150" s="142"/>
      <c r="T150" s="51"/>
      <c r="AT150" s="15" t="s">
        <v>158</v>
      </c>
      <c r="AU150" s="15" t="s">
        <v>19</v>
      </c>
    </row>
    <row r="151" spans="2:51" s="12" customFormat="1" ht="12">
      <c r="B151" s="147"/>
      <c r="D151" s="140" t="s">
        <v>259</v>
      </c>
      <c r="E151" s="148" t="s">
        <v>1</v>
      </c>
      <c r="F151" s="149" t="s">
        <v>1559</v>
      </c>
      <c r="H151" s="150">
        <v>0.188</v>
      </c>
      <c r="L151" s="147"/>
      <c r="M151" s="151"/>
      <c r="T151" s="152"/>
      <c r="AT151" s="148" t="s">
        <v>259</v>
      </c>
      <c r="AU151" s="148" t="s">
        <v>19</v>
      </c>
      <c r="AV151" s="12" t="s">
        <v>88</v>
      </c>
      <c r="AW151" s="12" t="s">
        <v>35</v>
      </c>
      <c r="AX151" s="12" t="s">
        <v>19</v>
      </c>
      <c r="AY151" s="148" t="s">
        <v>146</v>
      </c>
    </row>
    <row r="152" spans="2:65" s="1" customFormat="1" ht="16.5" customHeight="1">
      <c r="B152" s="127"/>
      <c r="C152" s="128" t="s">
        <v>185</v>
      </c>
      <c r="D152" s="128" t="s">
        <v>149</v>
      </c>
      <c r="E152" s="129" t="s">
        <v>1519</v>
      </c>
      <c r="F152" s="130" t="s">
        <v>1520</v>
      </c>
      <c r="G152" s="131" t="s">
        <v>301</v>
      </c>
      <c r="H152" s="132">
        <v>1.155</v>
      </c>
      <c r="I152" s="133"/>
      <c r="J152" s="133">
        <f>ROUND(I152*H152,2)</f>
        <v>0</v>
      </c>
      <c r="K152" s="130" t="s">
        <v>188</v>
      </c>
      <c r="L152" s="27"/>
      <c r="M152" s="134" t="s">
        <v>1</v>
      </c>
      <c r="N152" s="135" t="s">
        <v>44</v>
      </c>
      <c r="O152" s="136">
        <v>1.317</v>
      </c>
      <c r="P152" s="136">
        <f>O152*H152</f>
        <v>1.521135</v>
      </c>
      <c r="Q152" s="136">
        <v>0</v>
      </c>
      <c r="R152" s="136">
        <f>Q152*H152</f>
        <v>0</v>
      </c>
      <c r="S152" s="136">
        <v>0</v>
      </c>
      <c r="T152" s="137">
        <f>S152*H152</f>
        <v>0</v>
      </c>
      <c r="AR152" s="138" t="s">
        <v>171</v>
      </c>
      <c r="AT152" s="138" t="s">
        <v>149</v>
      </c>
      <c r="AU152" s="138" t="s">
        <v>19</v>
      </c>
      <c r="AY152" s="15" t="s">
        <v>146</v>
      </c>
      <c r="BE152" s="139">
        <f>IF(N152="základní",J152,0)</f>
        <v>0</v>
      </c>
      <c r="BF152" s="139">
        <f>IF(N152="snížená",J152,0)</f>
        <v>0</v>
      </c>
      <c r="BG152" s="139">
        <f>IF(N152="zákl. přenesená",J152,0)</f>
        <v>0</v>
      </c>
      <c r="BH152" s="139">
        <f>IF(N152="sníž. přenesená",J152,0)</f>
        <v>0</v>
      </c>
      <c r="BI152" s="139">
        <f>IF(N152="nulová",J152,0)</f>
        <v>0</v>
      </c>
      <c r="BJ152" s="15" t="s">
        <v>19</v>
      </c>
      <c r="BK152" s="139">
        <f>ROUND(I152*H152,2)</f>
        <v>0</v>
      </c>
      <c r="BL152" s="15" t="s">
        <v>171</v>
      </c>
      <c r="BM152" s="138" t="s">
        <v>1521</v>
      </c>
    </row>
    <row r="153" spans="2:47" s="1" customFormat="1" ht="19.5">
      <c r="B153" s="27"/>
      <c r="D153" s="140" t="s">
        <v>156</v>
      </c>
      <c r="F153" s="141" t="s">
        <v>1522</v>
      </c>
      <c r="L153" s="27"/>
      <c r="M153" s="142"/>
      <c r="T153" s="51"/>
      <c r="AT153" s="15" t="s">
        <v>156</v>
      </c>
      <c r="AU153" s="15" t="s">
        <v>19</v>
      </c>
    </row>
    <row r="154" spans="2:47" s="1" customFormat="1" ht="39">
      <c r="B154" s="27"/>
      <c r="D154" s="140" t="s">
        <v>158</v>
      </c>
      <c r="F154" s="143" t="s">
        <v>1585</v>
      </c>
      <c r="L154" s="27"/>
      <c r="M154" s="142"/>
      <c r="T154" s="51"/>
      <c r="AT154" s="15" t="s">
        <v>158</v>
      </c>
      <c r="AU154" s="15" t="s">
        <v>19</v>
      </c>
    </row>
    <row r="155" spans="2:51" s="12" customFormat="1" ht="12">
      <c r="B155" s="147"/>
      <c r="D155" s="140" t="s">
        <v>259</v>
      </c>
      <c r="E155" s="148" t="s">
        <v>1</v>
      </c>
      <c r="F155" s="149" t="s">
        <v>1586</v>
      </c>
      <c r="H155" s="150">
        <v>1.155</v>
      </c>
      <c r="L155" s="147"/>
      <c r="M155" s="151"/>
      <c r="T155" s="152"/>
      <c r="AT155" s="148" t="s">
        <v>259</v>
      </c>
      <c r="AU155" s="148" t="s">
        <v>19</v>
      </c>
      <c r="AV155" s="12" t="s">
        <v>88</v>
      </c>
      <c r="AW155" s="12" t="s">
        <v>35</v>
      </c>
      <c r="AX155" s="12" t="s">
        <v>19</v>
      </c>
      <c r="AY155" s="148" t="s">
        <v>146</v>
      </c>
    </row>
    <row r="156" spans="2:63" s="11" customFormat="1" ht="25.9" customHeight="1">
      <c r="B156" s="116"/>
      <c r="D156" s="117" t="s">
        <v>78</v>
      </c>
      <c r="E156" s="118" t="s">
        <v>199</v>
      </c>
      <c r="F156" s="118" t="s">
        <v>1525</v>
      </c>
      <c r="J156" s="119">
        <f>BK156</f>
        <v>0</v>
      </c>
      <c r="L156" s="116"/>
      <c r="M156" s="120"/>
      <c r="P156" s="121">
        <f>SUM(P157:P160)</f>
        <v>0.41250000000000003</v>
      </c>
      <c r="R156" s="121">
        <f>SUM(R157:R160)</f>
        <v>0.001485</v>
      </c>
      <c r="T156" s="122">
        <f>SUM(T157:T160)</f>
        <v>0</v>
      </c>
      <c r="AR156" s="117" t="s">
        <v>19</v>
      </c>
      <c r="AT156" s="123" t="s">
        <v>78</v>
      </c>
      <c r="AU156" s="123" t="s">
        <v>79</v>
      </c>
      <c r="AY156" s="117" t="s">
        <v>146</v>
      </c>
      <c r="BK156" s="124">
        <f>SUM(BK157:BK160)</f>
        <v>0</v>
      </c>
    </row>
    <row r="157" spans="2:65" s="1" customFormat="1" ht="16.5" customHeight="1">
      <c r="B157" s="127"/>
      <c r="C157" s="128" t="s">
        <v>193</v>
      </c>
      <c r="D157" s="128" t="s">
        <v>149</v>
      </c>
      <c r="E157" s="129" t="s">
        <v>1526</v>
      </c>
      <c r="F157" s="130" t="s">
        <v>1527</v>
      </c>
      <c r="G157" s="131" t="s">
        <v>287</v>
      </c>
      <c r="H157" s="132">
        <v>16.5</v>
      </c>
      <c r="I157" s="133"/>
      <c r="J157" s="133">
        <f>ROUND(I157*H157,2)</f>
        <v>0</v>
      </c>
      <c r="K157" s="130" t="s">
        <v>188</v>
      </c>
      <c r="L157" s="27"/>
      <c r="M157" s="134" t="s">
        <v>1</v>
      </c>
      <c r="N157" s="135" t="s">
        <v>44</v>
      </c>
      <c r="O157" s="136">
        <v>0.025</v>
      </c>
      <c r="P157" s="136">
        <f>O157*H157</f>
        <v>0.41250000000000003</v>
      </c>
      <c r="Q157" s="136">
        <v>9E-05</v>
      </c>
      <c r="R157" s="136">
        <f>Q157*H157</f>
        <v>0.001485</v>
      </c>
      <c r="S157" s="136">
        <v>0</v>
      </c>
      <c r="T157" s="137">
        <f>S157*H157</f>
        <v>0</v>
      </c>
      <c r="AR157" s="138" t="s">
        <v>171</v>
      </c>
      <c r="AT157" s="138" t="s">
        <v>149</v>
      </c>
      <c r="AU157" s="138" t="s">
        <v>19</v>
      </c>
      <c r="AY157" s="15" t="s">
        <v>146</v>
      </c>
      <c r="BE157" s="139">
        <f>IF(N157="základní",J157,0)</f>
        <v>0</v>
      </c>
      <c r="BF157" s="139">
        <f>IF(N157="snížená",J157,0)</f>
        <v>0</v>
      </c>
      <c r="BG157" s="139">
        <f>IF(N157="zákl. přenesená",J157,0)</f>
        <v>0</v>
      </c>
      <c r="BH157" s="139">
        <f>IF(N157="sníž. přenesená",J157,0)</f>
        <v>0</v>
      </c>
      <c r="BI157" s="139">
        <f>IF(N157="nulová",J157,0)</f>
        <v>0</v>
      </c>
      <c r="BJ157" s="15" t="s">
        <v>19</v>
      </c>
      <c r="BK157" s="139">
        <f>ROUND(I157*H157,2)</f>
        <v>0</v>
      </c>
      <c r="BL157" s="15" t="s">
        <v>171</v>
      </c>
      <c r="BM157" s="138" t="s">
        <v>1528</v>
      </c>
    </row>
    <row r="158" spans="2:47" s="1" customFormat="1" ht="12">
      <c r="B158" s="27"/>
      <c r="D158" s="140" t="s">
        <v>156</v>
      </c>
      <c r="F158" s="141" t="s">
        <v>1529</v>
      </c>
      <c r="L158" s="27"/>
      <c r="M158" s="142"/>
      <c r="T158" s="51"/>
      <c r="AT158" s="15" t="s">
        <v>156</v>
      </c>
      <c r="AU158" s="15" t="s">
        <v>19</v>
      </c>
    </row>
    <row r="159" spans="2:47" s="1" customFormat="1" ht="29.25">
      <c r="B159" s="27"/>
      <c r="D159" s="140" t="s">
        <v>158</v>
      </c>
      <c r="F159" s="143" t="s">
        <v>1575</v>
      </c>
      <c r="L159" s="27"/>
      <c r="M159" s="142"/>
      <c r="T159" s="51"/>
      <c r="AT159" s="15" t="s">
        <v>158</v>
      </c>
      <c r="AU159" s="15" t="s">
        <v>19</v>
      </c>
    </row>
    <row r="160" spans="2:51" s="12" customFormat="1" ht="12">
      <c r="B160" s="147"/>
      <c r="D160" s="140" t="s">
        <v>259</v>
      </c>
      <c r="E160" s="148" t="s">
        <v>1</v>
      </c>
      <c r="F160" s="149" t="s">
        <v>1579</v>
      </c>
      <c r="H160" s="150">
        <v>16.5</v>
      </c>
      <c r="L160" s="147"/>
      <c r="M160" s="151"/>
      <c r="T160" s="152"/>
      <c r="AT160" s="148" t="s">
        <v>259</v>
      </c>
      <c r="AU160" s="148" t="s">
        <v>19</v>
      </c>
      <c r="AV160" s="12" t="s">
        <v>88</v>
      </c>
      <c r="AW160" s="12" t="s">
        <v>35</v>
      </c>
      <c r="AX160" s="12" t="s">
        <v>19</v>
      </c>
      <c r="AY160" s="148" t="s">
        <v>146</v>
      </c>
    </row>
    <row r="161" spans="2:63" s="11" customFormat="1" ht="25.9" customHeight="1">
      <c r="B161" s="116"/>
      <c r="D161" s="117" t="s">
        <v>78</v>
      </c>
      <c r="E161" s="118" t="s">
        <v>490</v>
      </c>
      <c r="F161" s="118" t="s">
        <v>491</v>
      </c>
      <c r="J161" s="119">
        <f>BK161</f>
        <v>0</v>
      </c>
      <c r="L161" s="116"/>
      <c r="M161" s="120"/>
      <c r="P161" s="121">
        <f>SUM(P162:P163)</f>
        <v>0.007605</v>
      </c>
      <c r="R161" s="121">
        <f>SUM(R162:R163)</f>
        <v>0</v>
      </c>
      <c r="T161" s="122">
        <f>SUM(T162:T163)</f>
        <v>0</v>
      </c>
      <c r="AR161" s="117" t="s">
        <v>19</v>
      </c>
      <c r="AT161" s="123" t="s">
        <v>78</v>
      </c>
      <c r="AU161" s="123" t="s">
        <v>79</v>
      </c>
      <c r="AY161" s="117" t="s">
        <v>146</v>
      </c>
      <c r="BK161" s="124">
        <f>SUM(BK162:BK163)</f>
        <v>0</v>
      </c>
    </row>
    <row r="162" spans="2:65" s="1" customFormat="1" ht="24" customHeight="1">
      <c r="B162" s="127"/>
      <c r="C162" s="128" t="s">
        <v>199</v>
      </c>
      <c r="D162" s="128" t="s">
        <v>149</v>
      </c>
      <c r="E162" s="129" t="s">
        <v>1531</v>
      </c>
      <c r="F162" s="130" t="s">
        <v>1532</v>
      </c>
      <c r="G162" s="131" t="s">
        <v>361</v>
      </c>
      <c r="H162" s="132">
        <v>0.015</v>
      </c>
      <c r="I162" s="133"/>
      <c r="J162" s="133">
        <f>ROUND(I162*H162,2)</f>
        <v>0</v>
      </c>
      <c r="K162" s="130" t="s">
        <v>188</v>
      </c>
      <c r="L162" s="27"/>
      <c r="M162" s="134" t="s">
        <v>1</v>
      </c>
      <c r="N162" s="135" t="s">
        <v>44</v>
      </c>
      <c r="O162" s="136">
        <v>0.507</v>
      </c>
      <c r="P162" s="136">
        <f>O162*H162</f>
        <v>0.007605</v>
      </c>
      <c r="Q162" s="136">
        <v>0</v>
      </c>
      <c r="R162" s="136">
        <f>Q162*H162</f>
        <v>0</v>
      </c>
      <c r="S162" s="136">
        <v>0</v>
      </c>
      <c r="T162" s="137">
        <f>S162*H162</f>
        <v>0</v>
      </c>
      <c r="AR162" s="138" t="s">
        <v>171</v>
      </c>
      <c r="AT162" s="138" t="s">
        <v>149</v>
      </c>
      <c r="AU162" s="138" t="s">
        <v>19</v>
      </c>
      <c r="AY162" s="15" t="s">
        <v>146</v>
      </c>
      <c r="BE162" s="139">
        <f>IF(N162="základní",J162,0)</f>
        <v>0</v>
      </c>
      <c r="BF162" s="139">
        <f>IF(N162="snížená",J162,0)</f>
        <v>0</v>
      </c>
      <c r="BG162" s="139">
        <f>IF(N162="zákl. přenesená",J162,0)</f>
        <v>0</v>
      </c>
      <c r="BH162" s="139">
        <f>IF(N162="sníž. přenesená",J162,0)</f>
        <v>0</v>
      </c>
      <c r="BI162" s="139">
        <f>IF(N162="nulová",J162,0)</f>
        <v>0</v>
      </c>
      <c r="BJ162" s="15" t="s">
        <v>19</v>
      </c>
      <c r="BK162" s="139">
        <f>ROUND(I162*H162,2)</f>
        <v>0</v>
      </c>
      <c r="BL162" s="15" t="s">
        <v>171</v>
      </c>
      <c r="BM162" s="138" t="s">
        <v>1533</v>
      </c>
    </row>
    <row r="163" spans="2:47" s="1" customFormat="1" ht="29.25">
      <c r="B163" s="27"/>
      <c r="D163" s="140" t="s">
        <v>156</v>
      </c>
      <c r="F163" s="141" t="s">
        <v>1534</v>
      </c>
      <c r="L163" s="27"/>
      <c r="M163" s="142"/>
      <c r="T163" s="51"/>
      <c r="AT163" s="15" t="s">
        <v>156</v>
      </c>
      <c r="AU163" s="15" t="s">
        <v>19</v>
      </c>
    </row>
    <row r="164" spans="2:63" s="11" customFormat="1" ht="25.9" customHeight="1">
      <c r="B164" s="116"/>
      <c r="D164" s="117" t="s">
        <v>78</v>
      </c>
      <c r="E164" s="118" t="s">
        <v>1535</v>
      </c>
      <c r="F164" s="118" t="s">
        <v>1536</v>
      </c>
      <c r="J164" s="119">
        <f>BK164</f>
        <v>0</v>
      </c>
      <c r="L164" s="116"/>
      <c r="M164" s="120"/>
      <c r="P164" s="121">
        <f>SUM(P165:P176)</f>
        <v>0</v>
      </c>
      <c r="R164" s="121">
        <f>SUM(R165:R176)</f>
        <v>0</v>
      </c>
      <c r="T164" s="122">
        <f>SUM(T165:T176)</f>
        <v>0</v>
      </c>
      <c r="AR164" s="117" t="s">
        <v>88</v>
      </c>
      <c r="AT164" s="123" t="s">
        <v>78</v>
      </c>
      <c r="AU164" s="123" t="s">
        <v>79</v>
      </c>
      <c r="AY164" s="117" t="s">
        <v>146</v>
      </c>
      <c r="BK164" s="124">
        <f>SUM(BK165:BK176)</f>
        <v>0</v>
      </c>
    </row>
    <row r="165" spans="2:65" s="1" customFormat="1" ht="16.5" customHeight="1">
      <c r="B165" s="127"/>
      <c r="C165" s="128" t="s">
        <v>206</v>
      </c>
      <c r="D165" s="128" t="s">
        <v>149</v>
      </c>
      <c r="E165" s="129" t="s">
        <v>1537</v>
      </c>
      <c r="F165" s="130" t="s">
        <v>1538</v>
      </c>
      <c r="G165" s="131" t="s">
        <v>287</v>
      </c>
      <c r="H165" s="132">
        <v>70</v>
      </c>
      <c r="I165" s="133"/>
      <c r="J165" s="133">
        <f>ROUND(I165*H165,2)</f>
        <v>0</v>
      </c>
      <c r="K165" s="130" t="s">
        <v>1</v>
      </c>
      <c r="L165" s="27"/>
      <c r="M165" s="134" t="s">
        <v>1</v>
      </c>
      <c r="N165" s="135" t="s">
        <v>44</v>
      </c>
      <c r="O165" s="136">
        <v>0</v>
      </c>
      <c r="P165" s="136">
        <f>O165*H165</f>
        <v>0</v>
      </c>
      <c r="Q165" s="136">
        <v>0</v>
      </c>
      <c r="R165" s="136">
        <f>Q165*H165</f>
        <v>0</v>
      </c>
      <c r="S165" s="136">
        <v>0</v>
      </c>
      <c r="T165" s="137">
        <f>S165*H165</f>
        <v>0</v>
      </c>
      <c r="AR165" s="138" t="s">
        <v>171</v>
      </c>
      <c r="AT165" s="138" t="s">
        <v>149</v>
      </c>
      <c r="AU165" s="138" t="s">
        <v>19</v>
      </c>
      <c r="AY165" s="15" t="s">
        <v>146</v>
      </c>
      <c r="BE165" s="139">
        <f>IF(N165="základní",J165,0)</f>
        <v>0</v>
      </c>
      <c r="BF165" s="139">
        <f>IF(N165="snížená",J165,0)</f>
        <v>0</v>
      </c>
      <c r="BG165" s="139">
        <f>IF(N165="zákl. přenesená",J165,0)</f>
        <v>0</v>
      </c>
      <c r="BH165" s="139">
        <f>IF(N165="sníž. přenesená",J165,0)</f>
        <v>0</v>
      </c>
      <c r="BI165" s="139">
        <f>IF(N165="nulová",J165,0)</f>
        <v>0</v>
      </c>
      <c r="BJ165" s="15" t="s">
        <v>19</v>
      </c>
      <c r="BK165" s="139">
        <f>ROUND(I165*H165,2)</f>
        <v>0</v>
      </c>
      <c r="BL165" s="15" t="s">
        <v>171</v>
      </c>
      <c r="BM165" s="138" t="s">
        <v>1539</v>
      </c>
    </row>
    <row r="166" spans="2:47" s="1" customFormat="1" ht="29.25">
      <c r="B166" s="27"/>
      <c r="D166" s="140" t="s">
        <v>156</v>
      </c>
      <c r="F166" s="141" t="s">
        <v>1540</v>
      </c>
      <c r="L166" s="27"/>
      <c r="M166" s="142"/>
      <c r="T166" s="51"/>
      <c r="AT166" s="15" t="s">
        <v>156</v>
      </c>
      <c r="AU166" s="15" t="s">
        <v>19</v>
      </c>
    </row>
    <row r="167" spans="2:47" s="1" customFormat="1" ht="29.25">
      <c r="B167" s="27"/>
      <c r="D167" s="140" t="s">
        <v>158</v>
      </c>
      <c r="F167" s="143" t="s">
        <v>1575</v>
      </c>
      <c r="L167" s="27"/>
      <c r="M167" s="142"/>
      <c r="T167" s="51"/>
      <c r="AT167" s="15" t="s">
        <v>158</v>
      </c>
      <c r="AU167" s="15" t="s">
        <v>19</v>
      </c>
    </row>
    <row r="168" spans="2:65" s="1" customFormat="1" ht="16.5" customHeight="1">
      <c r="B168" s="127"/>
      <c r="C168" s="128" t="s">
        <v>24</v>
      </c>
      <c r="D168" s="128" t="s">
        <v>149</v>
      </c>
      <c r="E168" s="129" t="s">
        <v>1541</v>
      </c>
      <c r="F168" s="130" t="s">
        <v>1542</v>
      </c>
      <c r="G168" s="131" t="s">
        <v>287</v>
      </c>
      <c r="H168" s="132">
        <v>75</v>
      </c>
      <c r="I168" s="133"/>
      <c r="J168" s="133">
        <f>ROUND(I168*H168,2)</f>
        <v>0</v>
      </c>
      <c r="K168" s="130" t="s">
        <v>1</v>
      </c>
      <c r="L168" s="27"/>
      <c r="M168" s="134" t="s">
        <v>1</v>
      </c>
      <c r="N168" s="135" t="s">
        <v>44</v>
      </c>
      <c r="O168" s="136">
        <v>0</v>
      </c>
      <c r="P168" s="136">
        <f>O168*H168</f>
        <v>0</v>
      </c>
      <c r="Q168" s="136">
        <v>0</v>
      </c>
      <c r="R168" s="136">
        <f>Q168*H168</f>
        <v>0</v>
      </c>
      <c r="S168" s="136">
        <v>0</v>
      </c>
      <c r="T168" s="137">
        <f>S168*H168</f>
        <v>0</v>
      </c>
      <c r="AR168" s="138" t="s">
        <v>171</v>
      </c>
      <c r="AT168" s="138" t="s">
        <v>149</v>
      </c>
      <c r="AU168" s="138" t="s">
        <v>19</v>
      </c>
      <c r="AY168" s="15" t="s">
        <v>146</v>
      </c>
      <c r="BE168" s="139">
        <f>IF(N168="základní",J168,0)</f>
        <v>0</v>
      </c>
      <c r="BF168" s="139">
        <f>IF(N168="snížená",J168,0)</f>
        <v>0</v>
      </c>
      <c r="BG168" s="139">
        <f>IF(N168="zákl. přenesená",J168,0)</f>
        <v>0</v>
      </c>
      <c r="BH168" s="139">
        <f>IF(N168="sníž. přenesená",J168,0)</f>
        <v>0</v>
      </c>
      <c r="BI168" s="139">
        <f>IF(N168="nulová",J168,0)</f>
        <v>0</v>
      </c>
      <c r="BJ168" s="15" t="s">
        <v>19</v>
      </c>
      <c r="BK168" s="139">
        <f>ROUND(I168*H168,2)</f>
        <v>0</v>
      </c>
      <c r="BL168" s="15" t="s">
        <v>171</v>
      </c>
      <c r="BM168" s="138" t="s">
        <v>1543</v>
      </c>
    </row>
    <row r="169" spans="2:47" s="1" customFormat="1" ht="39">
      <c r="B169" s="27"/>
      <c r="D169" s="140" t="s">
        <v>156</v>
      </c>
      <c r="F169" s="141" t="s">
        <v>1544</v>
      </c>
      <c r="L169" s="27"/>
      <c r="M169" s="142"/>
      <c r="T169" s="51"/>
      <c r="AT169" s="15" t="s">
        <v>156</v>
      </c>
      <c r="AU169" s="15" t="s">
        <v>19</v>
      </c>
    </row>
    <row r="170" spans="2:47" s="1" customFormat="1" ht="19.5">
      <c r="B170" s="27"/>
      <c r="D170" s="140" t="s">
        <v>158</v>
      </c>
      <c r="F170" s="143" t="s">
        <v>1512</v>
      </c>
      <c r="L170" s="27"/>
      <c r="M170" s="142"/>
      <c r="T170" s="51"/>
      <c r="AT170" s="15" t="s">
        <v>158</v>
      </c>
      <c r="AU170" s="15" t="s">
        <v>19</v>
      </c>
    </row>
    <row r="171" spans="2:65" s="1" customFormat="1" ht="16.5" customHeight="1">
      <c r="B171" s="127"/>
      <c r="C171" s="128" t="s">
        <v>298</v>
      </c>
      <c r="D171" s="128" t="s">
        <v>149</v>
      </c>
      <c r="E171" s="129" t="s">
        <v>1560</v>
      </c>
      <c r="F171" s="130" t="s">
        <v>1561</v>
      </c>
      <c r="G171" s="131" t="s">
        <v>572</v>
      </c>
      <c r="H171" s="132">
        <v>16</v>
      </c>
      <c r="I171" s="133"/>
      <c r="J171" s="133">
        <f>ROUND(I171*H171,2)</f>
        <v>0</v>
      </c>
      <c r="K171" s="130" t="s">
        <v>1</v>
      </c>
      <c r="L171" s="27"/>
      <c r="M171" s="134" t="s">
        <v>1</v>
      </c>
      <c r="N171" s="135" t="s">
        <v>44</v>
      </c>
      <c r="O171" s="136">
        <v>0</v>
      </c>
      <c r="P171" s="136">
        <f>O171*H171</f>
        <v>0</v>
      </c>
      <c r="Q171" s="136">
        <v>0</v>
      </c>
      <c r="R171" s="136">
        <f>Q171*H171</f>
        <v>0</v>
      </c>
      <c r="S171" s="136">
        <v>0</v>
      </c>
      <c r="T171" s="137">
        <f>S171*H171</f>
        <v>0</v>
      </c>
      <c r="AR171" s="138" t="s">
        <v>171</v>
      </c>
      <c r="AT171" s="138" t="s">
        <v>149</v>
      </c>
      <c r="AU171" s="138" t="s">
        <v>19</v>
      </c>
      <c r="AY171" s="15" t="s">
        <v>146</v>
      </c>
      <c r="BE171" s="139">
        <f>IF(N171="základní",J171,0)</f>
        <v>0</v>
      </c>
      <c r="BF171" s="139">
        <f>IF(N171="snížená",J171,0)</f>
        <v>0</v>
      </c>
      <c r="BG171" s="139">
        <f>IF(N171="zákl. přenesená",J171,0)</f>
        <v>0</v>
      </c>
      <c r="BH171" s="139">
        <f>IF(N171="sníž. přenesená",J171,0)</f>
        <v>0</v>
      </c>
      <c r="BI171" s="139">
        <f>IF(N171="nulová",J171,0)</f>
        <v>0</v>
      </c>
      <c r="BJ171" s="15" t="s">
        <v>19</v>
      </c>
      <c r="BK171" s="139">
        <f>ROUND(I171*H171,2)</f>
        <v>0</v>
      </c>
      <c r="BL171" s="15" t="s">
        <v>171</v>
      </c>
      <c r="BM171" s="138" t="s">
        <v>1562</v>
      </c>
    </row>
    <row r="172" spans="2:47" s="1" customFormat="1" ht="39">
      <c r="B172" s="27"/>
      <c r="D172" s="140" t="s">
        <v>156</v>
      </c>
      <c r="F172" s="141" t="s">
        <v>1563</v>
      </c>
      <c r="L172" s="27"/>
      <c r="M172" s="142"/>
      <c r="T172" s="51"/>
      <c r="AT172" s="15" t="s">
        <v>156</v>
      </c>
      <c r="AU172" s="15" t="s">
        <v>19</v>
      </c>
    </row>
    <row r="173" spans="2:65" s="1" customFormat="1" ht="16.5" customHeight="1">
      <c r="B173" s="127"/>
      <c r="C173" s="128" t="s">
        <v>313</v>
      </c>
      <c r="D173" s="128" t="s">
        <v>149</v>
      </c>
      <c r="E173" s="129" t="s">
        <v>1564</v>
      </c>
      <c r="F173" s="130" t="s">
        <v>1565</v>
      </c>
      <c r="G173" s="131" t="s">
        <v>572</v>
      </c>
      <c r="H173" s="132">
        <v>16</v>
      </c>
      <c r="I173" s="133"/>
      <c r="J173" s="133">
        <f>ROUND(I173*H173,2)</f>
        <v>0</v>
      </c>
      <c r="K173" s="130" t="s">
        <v>1</v>
      </c>
      <c r="L173" s="27"/>
      <c r="M173" s="134" t="s">
        <v>1</v>
      </c>
      <c r="N173" s="135" t="s">
        <v>44</v>
      </c>
      <c r="O173" s="136">
        <v>0</v>
      </c>
      <c r="P173" s="136">
        <f>O173*H173</f>
        <v>0</v>
      </c>
      <c r="Q173" s="136">
        <v>0</v>
      </c>
      <c r="R173" s="136">
        <f>Q173*H173</f>
        <v>0</v>
      </c>
      <c r="S173" s="136">
        <v>0</v>
      </c>
      <c r="T173" s="137">
        <f>S173*H173</f>
        <v>0</v>
      </c>
      <c r="AR173" s="138" t="s">
        <v>171</v>
      </c>
      <c r="AT173" s="138" t="s">
        <v>149</v>
      </c>
      <c r="AU173" s="138" t="s">
        <v>19</v>
      </c>
      <c r="AY173" s="15" t="s">
        <v>146</v>
      </c>
      <c r="BE173" s="139">
        <f>IF(N173="základní",J173,0)</f>
        <v>0</v>
      </c>
      <c r="BF173" s="139">
        <f>IF(N173="snížená",J173,0)</f>
        <v>0</v>
      </c>
      <c r="BG173" s="139">
        <f>IF(N173="zákl. přenesená",J173,0)</f>
        <v>0</v>
      </c>
      <c r="BH173" s="139">
        <f>IF(N173="sníž. přenesená",J173,0)</f>
        <v>0</v>
      </c>
      <c r="BI173" s="139">
        <f>IF(N173="nulová",J173,0)</f>
        <v>0</v>
      </c>
      <c r="BJ173" s="15" t="s">
        <v>19</v>
      </c>
      <c r="BK173" s="139">
        <f>ROUND(I173*H173,2)</f>
        <v>0</v>
      </c>
      <c r="BL173" s="15" t="s">
        <v>171</v>
      </c>
      <c r="BM173" s="138" t="s">
        <v>1566</v>
      </c>
    </row>
    <row r="174" spans="2:47" s="1" customFormat="1" ht="39">
      <c r="B174" s="27"/>
      <c r="D174" s="140" t="s">
        <v>156</v>
      </c>
      <c r="F174" s="141" t="s">
        <v>1567</v>
      </c>
      <c r="L174" s="27"/>
      <c r="M174" s="142"/>
      <c r="T174" s="51"/>
      <c r="AT174" s="15" t="s">
        <v>156</v>
      </c>
      <c r="AU174" s="15" t="s">
        <v>19</v>
      </c>
    </row>
    <row r="175" spans="2:65" s="1" customFormat="1" ht="16.5" customHeight="1">
      <c r="B175" s="127"/>
      <c r="C175" s="128" t="s">
        <v>323</v>
      </c>
      <c r="D175" s="128" t="s">
        <v>149</v>
      </c>
      <c r="E175" s="129" t="s">
        <v>1587</v>
      </c>
      <c r="F175" s="130" t="s">
        <v>1588</v>
      </c>
      <c r="G175" s="131" t="s">
        <v>235</v>
      </c>
      <c r="H175" s="132">
        <v>1</v>
      </c>
      <c r="I175" s="133"/>
      <c r="J175" s="133">
        <f>ROUND(I175*H175,2)</f>
        <v>0</v>
      </c>
      <c r="K175" s="130" t="s">
        <v>1</v>
      </c>
      <c r="L175" s="27"/>
      <c r="M175" s="134" t="s">
        <v>1</v>
      </c>
      <c r="N175" s="135" t="s">
        <v>44</v>
      </c>
      <c r="O175" s="136">
        <v>0</v>
      </c>
      <c r="P175" s="136">
        <f>O175*H175</f>
        <v>0</v>
      </c>
      <c r="Q175" s="136">
        <v>0</v>
      </c>
      <c r="R175" s="136">
        <f>Q175*H175</f>
        <v>0</v>
      </c>
      <c r="S175" s="136">
        <v>0</v>
      </c>
      <c r="T175" s="137">
        <f>S175*H175</f>
        <v>0</v>
      </c>
      <c r="AR175" s="138" t="s">
        <v>171</v>
      </c>
      <c r="AT175" s="138" t="s">
        <v>149</v>
      </c>
      <c r="AU175" s="138" t="s">
        <v>19</v>
      </c>
      <c r="AY175" s="15" t="s">
        <v>146</v>
      </c>
      <c r="BE175" s="139">
        <f>IF(N175="základní",J175,0)</f>
        <v>0</v>
      </c>
      <c r="BF175" s="139">
        <f>IF(N175="snížená",J175,0)</f>
        <v>0</v>
      </c>
      <c r="BG175" s="139">
        <f>IF(N175="zákl. přenesená",J175,0)</f>
        <v>0</v>
      </c>
      <c r="BH175" s="139">
        <f>IF(N175="sníž. přenesená",J175,0)</f>
        <v>0</v>
      </c>
      <c r="BI175" s="139">
        <f>IF(N175="nulová",J175,0)</f>
        <v>0</v>
      </c>
      <c r="BJ175" s="15" t="s">
        <v>19</v>
      </c>
      <c r="BK175" s="139">
        <f>ROUND(I175*H175,2)</f>
        <v>0</v>
      </c>
      <c r="BL175" s="15" t="s">
        <v>171</v>
      </c>
      <c r="BM175" s="138" t="s">
        <v>1589</v>
      </c>
    </row>
    <row r="176" spans="2:47" s="1" customFormat="1" ht="29.25">
      <c r="B176" s="27"/>
      <c r="D176" s="140" t="s">
        <v>156</v>
      </c>
      <c r="F176" s="141" t="s">
        <v>1590</v>
      </c>
      <c r="L176" s="27"/>
      <c r="M176" s="144"/>
      <c r="N176" s="145"/>
      <c r="O176" s="145"/>
      <c r="P176" s="145"/>
      <c r="Q176" s="145"/>
      <c r="R176" s="145"/>
      <c r="S176" s="145"/>
      <c r="T176" s="146"/>
      <c r="AT176" s="15" t="s">
        <v>156</v>
      </c>
      <c r="AU176" s="15" t="s">
        <v>19</v>
      </c>
    </row>
    <row r="177" spans="2:12" s="1" customFormat="1" ht="6.95" customHeight="1">
      <c r="B177" s="39"/>
      <c r="C177" s="40"/>
      <c r="D177" s="40"/>
      <c r="E177" s="40"/>
      <c r="F177" s="40"/>
      <c r="G177" s="40"/>
      <c r="H177" s="40"/>
      <c r="I177" s="40"/>
      <c r="J177" s="40"/>
      <c r="K177" s="40"/>
      <c r="L177" s="27"/>
    </row>
  </sheetData>
  <autoFilter ref="C121:K176"/>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Bronislav Šustr</dc:creator>
  <cp:keywords/>
  <dc:description/>
  <cp:lastModifiedBy>Bronislav Šustr</cp:lastModifiedBy>
  <cp:lastPrinted>2019-03-28T13:39:59Z</cp:lastPrinted>
  <dcterms:created xsi:type="dcterms:W3CDTF">2019-03-28T12:36:46Z</dcterms:created>
  <dcterms:modified xsi:type="dcterms:W3CDTF">2019-03-28T13:40:14Z</dcterms:modified>
  <cp:category/>
  <cp:version/>
  <cp:contentType/>
  <cp:contentStatus/>
</cp:coreProperties>
</file>